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D:\Customer require\Declaration\責任礦產\CMRT\"/>
    </mc:Choice>
  </mc:AlternateContent>
  <xr:revisionPtr revIDLastSave="0" documentId="13_ncr:1_{DAEEBA60-862C-4846-B9A6-8D08FCB5B4FE}" xr6:coauthVersionLast="36" xr6:coauthVersionMax="36" xr10:uidLastSave="{00000000-0000-0000-0000-000000000000}"/>
  <workbookProtection lockStructure="1"/>
  <bookViews>
    <workbookView xWindow="0" yWindow="0" windowWidth="19200" windowHeight="804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List'!$B$5:$B$1803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alcOnSave="0" concurrentCalc="0"/>
  <customWorkbookViews>
    <customWorkbookView name="Gavin Wu - Personal View" guid="{51531B83-BDD7-4890-A744-04812A317369}" personalView="1" includePrintSettings="0" includeHiddenRowCol="0" showHorizontalScroll="0" showVerticalScroll="0" showSheetTabs="0" xWindow="52" yWindow="68" windowWidth="1395" windowHeight="726" tabRatio="789" activeSheetId="9" showFormulaBar="0" showStatusbar="0"/>
    <customWorkbookView name="Connors, Jared M - Personal View" guid="{81CF54B1-70AB-4A68-BB72-21925B5D4874}" personalView="1" includePrintSettings="0" includeHiddenRowCol="0" maximized="1" showHorizontalScroll="0" showVerticalScroll="0" showSheetTabs="0" xWindow="1" yWindow="1" windowWidth="1436" windowHeight="673" tabRatio="675" activeSheetId="4" showFormulaBar="0" showStatusbar="0"/>
  </customWorkbookViews>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S6" i="5"/>
  <c r="C2"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T6" i="5"/>
  <c r="S7" i="5"/>
  <c r="T7" i="5"/>
  <c r="S8" i="5"/>
  <c r="T8" i="5"/>
  <c r="S9" i="5"/>
  <c r="T9" i="5"/>
  <c r="S10" i="5"/>
  <c r="T10" i="5"/>
  <c r="S11" i="5"/>
  <c r="T11" i="5"/>
  <c r="S12" i="5"/>
  <c r="T12" i="5"/>
  <c r="S13" i="5"/>
  <c r="T13" i="5"/>
  <c r="S14" i="5"/>
  <c r="T14" i="5"/>
  <c r="S15" i="5"/>
  <c r="T15" i="5"/>
  <c r="S16" i="5"/>
  <c r="T16" i="5"/>
  <c r="S17" i="5"/>
  <c r="T17" i="5"/>
  <c r="S18" i="5"/>
  <c r="T18" i="5"/>
  <c r="S19" i="5"/>
  <c r="T19" i="5"/>
  <c r="S20" i="5"/>
  <c r="T20" i="5"/>
  <c r="S21" i="5"/>
  <c r="T21" i="5"/>
  <c r="S22" i="5"/>
  <c r="T22" i="5"/>
  <c r="S23" i="5"/>
  <c r="T23" i="5"/>
  <c r="S24" i="5"/>
  <c r="T24" i="5"/>
  <c r="S25" i="5"/>
  <c r="T25" i="5"/>
  <c r="S26" i="5"/>
  <c r="T26" i="5"/>
  <c r="S27" i="5"/>
  <c r="T27" i="5"/>
  <c r="S28" i="5"/>
  <c r="T28" i="5"/>
  <c r="S29" i="5"/>
  <c r="T29" i="5"/>
  <c r="S30" i="5"/>
  <c r="T30" i="5"/>
  <c r="S31" i="5"/>
  <c r="T31" i="5"/>
  <c r="S32" i="5"/>
  <c r="T32" i="5"/>
  <c r="S33" i="5"/>
  <c r="T33" i="5"/>
  <c r="S34" i="5"/>
  <c r="T34" i="5"/>
  <c r="S35" i="5"/>
  <c r="T35" i="5"/>
  <c r="S36" i="5"/>
  <c r="T36" i="5"/>
  <c r="S37" i="5"/>
  <c r="T37" i="5"/>
  <c r="S38" i="5"/>
  <c r="T38" i="5"/>
  <c r="S39" i="5"/>
  <c r="T39" i="5"/>
  <c r="S40" i="5"/>
  <c r="T40" i="5"/>
  <c r="S41" i="5"/>
  <c r="T41" i="5"/>
  <c r="S42" i="5"/>
  <c r="T42" i="5"/>
  <c r="S43" i="5"/>
  <c r="T43" i="5"/>
  <c r="S44" i="5"/>
  <c r="T44" i="5"/>
  <c r="S45" i="5"/>
  <c r="T45" i="5"/>
  <c r="S46" i="5"/>
  <c r="T46" i="5"/>
  <c r="T47" i="5"/>
  <c r="T48" i="5"/>
  <c r="S49" i="5"/>
  <c r="T49" i="5"/>
  <c r="S50" i="5"/>
  <c r="T50" i="5"/>
  <c r="S51" i="5"/>
  <c r="T51" i="5"/>
  <c r="S52" i="5"/>
  <c r="T52" i="5"/>
  <c r="S53" i="5"/>
  <c r="T53" i="5"/>
  <c r="S54" i="5"/>
  <c r="T54" i="5"/>
  <c r="S55" i="5"/>
  <c r="T55" i="5"/>
  <c r="S56" i="5"/>
  <c r="T56" i="5"/>
  <c r="S57" i="5"/>
  <c r="T57" i="5"/>
  <c r="S58" i="5"/>
  <c r="T58" i="5"/>
  <c r="S59" i="5"/>
  <c r="T59" i="5"/>
  <c r="S60" i="5"/>
  <c r="T60" i="5"/>
  <c r="S61" i="5"/>
  <c r="T61" i="5"/>
  <c r="S62" i="5"/>
  <c r="T62" i="5"/>
  <c r="S63" i="5"/>
  <c r="T63" i="5"/>
  <c r="S64" i="5"/>
  <c r="T64" i="5"/>
  <c r="S65" i="5"/>
  <c r="T65" i="5"/>
  <c r="S66" i="5"/>
  <c r="T66" i="5"/>
  <c r="T67" i="5"/>
  <c r="S68" i="5"/>
  <c r="T68" i="5"/>
  <c r="S69" i="5"/>
  <c r="T69" i="5"/>
  <c r="S70" i="5"/>
  <c r="T70" i="5"/>
  <c r="S71" i="5"/>
  <c r="T71" i="5"/>
  <c r="S72" i="5"/>
  <c r="T72" i="5"/>
  <c r="S73" i="5"/>
  <c r="T73" i="5"/>
  <c r="S74" i="5"/>
  <c r="T74" i="5"/>
  <c r="S75" i="5"/>
  <c r="T75" i="5"/>
  <c r="S76" i="5"/>
  <c r="T76" i="5"/>
  <c r="S77" i="5"/>
  <c r="T77" i="5"/>
  <c r="S78" i="5"/>
  <c r="T78" i="5"/>
  <c r="S79" i="5"/>
  <c r="T79" i="5"/>
  <c r="S80" i="5"/>
  <c r="T80" i="5"/>
  <c r="S81" i="5"/>
  <c r="T81" i="5"/>
  <c r="S82" i="5"/>
  <c r="T82" i="5"/>
  <c r="S83" i="5"/>
  <c r="T83" i="5"/>
  <c r="S84" i="5"/>
  <c r="T84" i="5"/>
  <c r="S85" i="5"/>
  <c r="T85" i="5"/>
  <c r="S86" i="5"/>
  <c r="T86" i="5"/>
  <c r="S87" i="5"/>
  <c r="T87" i="5"/>
  <c r="S88" i="5"/>
  <c r="T88" i="5"/>
  <c r="S89" i="5"/>
  <c r="T89" i="5"/>
  <c r="S90" i="5"/>
  <c r="T90" i="5"/>
  <c r="S91" i="5"/>
  <c r="T91" i="5"/>
  <c r="S92" i="5"/>
  <c r="T92" i="5"/>
  <c r="S93" i="5"/>
  <c r="T93" i="5"/>
  <c r="S94" i="5"/>
  <c r="T94" i="5"/>
  <c r="S95" i="5"/>
  <c r="T95" i="5"/>
  <c r="S96" i="5"/>
  <c r="T96" i="5"/>
  <c r="S97" i="5"/>
  <c r="T97" i="5"/>
  <c r="S98" i="5"/>
  <c r="T98" i="5"/>
  <c r="S99" i="5"/>
  <c r="T99" i="5"/>
  <c r="S100" i="5"/>
  <c r="T100" i="5"/>
  <c r="S101" i="5"/>
  <c r="T101" i="5"/>
  <c r="S102" i="5"/>
  <c r="T102" i="5"/>
  <c r="S103" i="5"/>
  <c r="T103" i="5"/>
  <c r="S104" i="5"/>
  <c r="T104" i="5"/>
  <c r="S105" i="5"/>
  <c r="T105" i="5"/>
  <c r="S106" i="5"/>
  <c r="T106" i="5"/>
  <c r="S107" i="5"/>
  <c r="T107" i="5"/>
  <c r="S108" i="5"/>
  <c r="T108" i="5"/>
  <c r="S109" i="5"/>
  <c r="T109" i="5"/>
  <c r="S110" i="5"/>
  <c r="T110" i="5"/>
  <c r="S111" i="5"/>
  <c r="T111" i="5"/>
  <c r="S112" i="5"/>
  <c r="T112" i="5"/>
  <c r="S113" i="5"/>
  <c r="T113" i="5"/>
  <c r="S114" i="5"/>
  <c r="T114" i="5"/>
  <c r="S115" i="5"/>
  <c r="T115" i="5"/>
  <c r="S116" i="5"/>
  <c r="T116" i="5"/>
  <c r="S117" i="5"/>
  <c r="T117" i="5"/>
  <c r="S118" i="5"/>
  <c r="T118" i="5"/>
  <c r="S119" i="5"/>
  <c r="T119" i="5"/>
  <c r="S120" i="5"/>
  <c r="T120" i="5"/>
  <c r="S121" i="5"/>
  <c r="T121" i="5"/>
  <c r="S122" i="5"/>
  <c r="T122" i="5"/>
  <c r="S123" i="5"/>
  <c r="T123" i="5"/>
  <c r="S124" i="5"/>
  <c r="T124" i="5"/>
  <c r="S125" i="5"/>
  <c r="T125" i="5"/>
  <c r="S126" i="5"/>
  <c r="T126" i="5"/>
  <c r="S127" i="5"/>
  <c r="T127" i="5"/>
  <c r="S128" i="5"/>
  <c r="T128" i="5"/>
  <c r="S129" i="5"/>
  <c r="T129" i="5"/>
  <c r="S130" i="5"/>
  <c r="T130" i="5"/>
  <c r="S131" i="5"/>
  <c r="T131" i="5"/>
  <c r="S132" i="5"/>
  <c r="T132" i="5"/>
  <c r="S133" i="5"/>
  <c r="T133" i="5"/>
  <c r="S134" i="5"/>
  <c r="T134" i="5"/>
  <c r="S135" i="5"/>
  <c r="T135" i="5"/>
  <c r="S136" i="5"/>
  <c r="T136" i="5"/>
  <c r="S137" i="5"/>
  <c r="T137" i="5"/>
  <c r="S138" i="5"/>
  <c r="T138" i="5"/>
  <c r="S139" i="5"/>
  <c r="T139" i="5"/>
  <c r="S140" i="5"/>
  <c r="T140" i="5"/>
  <c r="S141" i="5"/>
  <c r="T141" i="5"/>
  <c r="S142" i="5"/>
  <c r="T142" i="5"/>
  <c r="S143" i="5"/>
  <c r="T143" i="5"/>
  <c r="S144" i="5"/>
  <c r="T144" i="5"/>
  <c r="S145" i="5"/>
  <c r="T145" i="5"/>
  <c r="S146" i="5"/>
  <c r="T146" i="5"/>
  <c r="S147" i="5"/>
  <c r="T147" i="5"/>
  <c r="S148" i="5"/>
  <c r="T148" i="5"/>
  <c r="S149" i="5"/>
  <c r="T149" i="5"/>
  <c r="S150" i="5"/>
  <c r="T150" i="5"/>
  <c r="S151" i="5"/>
  <c r="T151" i="5"/>
  <c r="S152" i="5"/>
  <c r="T152" i="5"/>
  <c r="S153" i="5"/>
  <c r="T153" i="5"/>
  <c r="S154" i="5"/>
  <c r="T154" i="5"/>
  <c r="S155" i="5"/>
  <c r="T155" i="5"/>
  <c r="S156" i="5"/>
  <c r="T156" i="5"/>
  <c r="S157" i="5"/>
  <c r="T157" i="5"/>
  <c r="S158" i="5"/>
  <c r="T158" i="5"/>
  <c r="S159" i="5"/>
  <c r="T159" i="5"/>
  <c r="S160" i="5"/>
  <c r="T160" i="5"/>
  <c r="S161" i="5"/>
  <c r="T161" i="5"/>
  <c r="S162" i="5"/>
  <c r="T162" i="5"/>
  <c r="S163" i="5"/>
  <c r="T163" i="5"/>
  <c r="S164" i="5"/>
  <c r="T164" i="5"/>
  <c r="S165" i="5"/>
  <c r="T165" i="5"/>
  <c r="S166" i="5"/>
  <c r="T166" i="5"/>
  <c r="S167" i="5"/>
  <c r="T167" i="5"/>
  <c r="S168" i="5"/>
  <c r="T168" i="5"/>
  <c r="S169" i="5"/>
  <c r="T169" i="5"/>
  <c r="S170" i="5"/>
  <c r="T170" i="5"/>
  <c r="S171" i="5"/>
  <c r="T171" i="5"/>
  <c r="S172" i="5"/>
  <c r="T172" i="5"/>
  <c r="S173" i="5"/>
  <c r="T173" i="5"/>
  <c r="S174" i="5"/>
  <c r="T174" i="5"/>
  <c r="S175" i="5"/>
  <c r="T175" i="5"/>
  <c r="S176" i="5"/>
  <c r="T176" i="5"/>
  <c r="S177" i="5"/>
  <c r="T177" i="5"/>
  <c r="S178" i="5"/>
  <c r="T178" i="5"/>
  <c r="S179" i="5"/>
  <c r="T179" i="5"/>
  <c r="S180" i="5"/>
  <c r="T180" i="5"/>
  <c r="S181" i="5"/>
  <c r="T181" i="5"/>
  <c r="S182" i="5"/>
  <c r="T182" i="5"/>
  <c r="S183" i="5"/>
  <c r="T183" i="5"/>
  <c r="S184" i="5"/>
  <c r="T184" i="5"/>
  <c r="S185" i="5"/>
  <c r="T185" i="5"/>
  <c r="S186" i="5"/>
  <c r="T186" i="5"/>
  <c r="S187" i="5"/>
  <c r="T187" i="5"/>
  <c r="S188" i="5"/>
  <c r="T188" i="5"/>
  <c r="S189" i="5"/>
  <c r="T189" i="5"/>
  <c r="S190" i="5"/>
  <c r="T190" i="5"/>
  <c r="S191" i="5"/>
  <c r="T191" i="5"/>
  <c r="S192" i="5"/>
  <c r="T192" i="5"/>
  <c r="S193" i="5"/>
  <c r="T193" i="5"/>
  <c r="S194" i="5"/>
  <c r="T194" i="5"/>
  <c r="S195" i="5"/>
  <c r="T195" i="5"/>
  <c r="S196" i="5"/>
  <c r="T196" i="5"/>
  <c r="S197" i="5"/>
  <c r="T197" i="5"/>
  <c r="S198" i="5"/>
  <c r="T198" i="5"/>
  <c r="S199" i="5"/>
  <c r="T199" i="5"/>
  <c r="S200" i="5"/>
  <c r="T200" i="5"/>
  <c r="S201" i="5"/>
  <c r="T201" i="5"/>
  <c r="S202" i="5"/>
  <c r="T202" i="5"/>
  <c r="S203" i="5"/>
  <c r="T203" i="5"/>
  <c r="S204" i="5"/>
  <c r="T204" i="5"/>
  <c r="S205" i="5"/>
  <c r="T205" i="5"/>
  <c r="S206" i="5"/>
  <c r="T206" i="5"/>
  <c r="S207" i="5"/>
  <c r="T207" i="5"/>
  <c r="S208" i="5"/>
  <c r="T208" i="5"/>
  <c r="S209" i="5"/>
  <c r="T209" i="5"/>
  <c r="S210" i="5"/>
  <c r="T210" i="5"/>
  <c r="S211" i="5"/>
  <c r="T211" i="5"/>
  <c r="S212" i="5"/>
  <c r="T212" i="5"/>
  <c r="S213" i="5"/>
  <c r="T213" i="5"/>
  <c r="S214" i="5"/>
  <c r="T214" i="5"/>
  <c r="S215" i="5"/>
  <c r="T215" i="5"/>
  <c r="S216" i="5"/>
  <c r="T216" i="5"/>
  <c r="S217" i="5"/>
  <c r="T217" i="5"/>
  <c r="S218" i="5"/>
  <c r="T218" i="5"/>
  <c r="S219" i="5"/>
  <c r="T219" i="5"/>
  <c r="S220" i="5"/>
  <c r="T220" i="5"/>
  <c r="S221" i="5"/>
  <c r="T221" i="5"/>
  <c r="S222" i="5"/>
  <c r="T222" i="5"/>
  <c r="S223" i="5"/>
  <c r="T223" i="5"/>
  <c r="S224" i="5"/>
  <c r="T224" i="5"/>
  <c r="S225" i="5"/>
  <c r="T225" i="5"/>
  <c r="S226" i="5"/>
  <c r="T226" i="5"/>
  <c r="S227" i="5"/>
  <c r="T227" i="5"/>
  <c r="S228" i="5"/>
  <c r="T228" i="5"/>
  <c r="S229" i="5"/>
  <c r="T229" i="5"/>
  <c r="S230" i="5"/>
  <c r="T230" i="5"/>
  <c r="S231" i="5"/>
  <c r="T231" i="5"/>
  <c r="S232" i="5"/>
  <c r="T232" i="5"/>
  <c r="S233" i="5"/>
  <c r="T233" i="5"/>
  <c r="S234" i="5"/>
  <c r="T234" i="5"/>
  <c r="S235" i="5"/>
  <c r="T235" i="5"/>
  <c r="S236" i="5"/>
  <c r="T236" i="5"/>
  <c r="S237" i="5"/>
  <c r="T237" i="5"/>
  <c r="S238" i="5"/>
  <c r="T238" i="5"/>
  <c r="S239" i="5"/>
  <c r="T239" i="5"/>
  <c r="S240" i="5"/>
  <c r="T240" i="5"/>
  <c r="S241" i="5"/>
  <c r="T241" i="5"/>
  <c r="S242" i="5"/>
  <c r="T242" i="5"/>
  <c r="S243" i="5"/>
  <c r="T243" i="5"/>
  <c r="S244" i="5"/>
  <c r="T244" i="5"/>
  <c r="S245" i="5"/>
  <c r="T245" i="5"/>
  <c r="S246" i="5"/>
  <c r="T246" i="5"/>
  <c r="S247" i="5"/>
  <c r="T247" i="5"/>
  <c r="S248" i="5"/>
  <c r="T248" i="5"/>
  <c r="S249" i="5"/>
  <c r="T249" i="5"/>
  <c r="S250" i="5"/>
  <c r="T250" i="5"/>
  <c r="S251" i="5"/>
  <c r="T251" i="5"/>
  <c r="S252" i="5"/>
  <c r="T252" i="5"/>
  <c r="S253" i="5"/>
  <c r="T253" i="5"/>
  <c r="S254" i="5"/>
  <c r="T254" i="5"/>
  <c r="S255" i="5"/>
  <c r="T255" i="5"/>
  <c r="S256" i="5"/>
  <c r="T256" i="5"/>
  <c r="S257" i="5"/>
  <c r="T257" i="5"/>
  <c r="S258" i="5"/>
  <c r="T258" i="5"/>
  <c r="S259" i="5"/>
  <c r="T259" i="5"/>
  <c r="S260" i="5"/>
  <c r="T260" i="5"/>
  <c r="S261" i="5"/>
  <c r="T261" i="5"/>
  <c r="T262" i="5"/>
  <c r="S263" i="5"/>
  <c r="T263" i="5"/>
  <c r="S264" i="5"/>
  <c r="T264" i="5"/>
  <c r="S265" i="5"/>
  <c r="T265" i="5"/>
  <c r="S266" i="5"/>
  <c r="T266" i="5"/>
  <c r="S267" i="5"/>
  <c r="T267" i="5"/>
  <c r="S268" i="5"/>
  <c r="T268" i="5"/>
  <c r="S269" i="5"/>
  <c r="T269" i="5"/>
  <c r="S270" i="5"/>
  <c r="T270" i="5"/>
  <c r="S271" i="5"/>
  <c r="T271" i="5"/>
  <c r="S272" i="5"/>
  <c r="T272" i="5"/>
  <c r="S273" i="5"/>
  <c r="T273" i="5"/>
  <c r="S274" i="5"/>
  <c r="T274" i="5"/>
  <c r="S275" i="5"/>
  <c r="T275" i="5"/>
  <c r="S276" i="5"/>
  <c r="T276" i="5"/>
  <c r="S277" i="5"/>
  <c r="T277" i="5"/>
  <c r="S278" i="5"/>
  <c r="T278" i="5"/>
  <c r="S279" i="5"/>
  <c r="T279" i="5"/>
  <c r="S280" i="5"/>
  <c r="T280" i="5"/>
  <c r="S281" i="5"/>
  <c r="T281" i="5"/>
  <c r="S282" i="5"/>
  <c r="T282" i="5"/>
  <c r="S283" i="5"/>
  <c r="T283" i="5"/>
  <c r="S284" i="5"/>
  <c r="T284" i="5"/>
  <c r="S285" i="5"/>
  <c r="T285" i="5"/>
  <c r="S286" i="5"/>
  <c r="T286" i="5"/>
  <c r="S287" i="5"/>
  <c r="T287" i="5"/>
  <c r="S288" i="5"/>
  <c r="T288" i="5"/>
  <c r="S289" i="5"/>
  <c r="T289" i="5"/>
  <c r="S290" i="5"/>
  <c r="T290" i="5"/>
  <c r="S291" i="5"/>
  <c r="T291" i="5"/>
  <c r="S292" i="5"/>
  <c r="T292" i="5"/>
  <c r="S293" i="5"/>
  <c r="T293" i="5"/>
  <c r="S294" i="5"/>
  <c r="T294" i="5"/>
  <c r="T295" i="5"/>
  <c r="S296" i="5"/>
  <c r="T296" i="5"/>
  <c r="S297" i="5"/>
  <c r="T297" i="5"/>
  <c r="S298" i="5"/>
  <c r="T298" i="5"/>
  <c r="S299" i="5"/>
  <c r="T299" i="5"/>
  <c r="S300" i="5"/>
  <c r="T300" i="5"/>
  <c r="S301" i="5"/>
  <c r="T301" i="5"/>
  <c r="S302" i="5"/>
  <c r="T302" i="5"/>
  <c r="S303" i="5"/>
  <c r="T303" i="5"/>
  <c r="S304" i="5"/>
  <c r="T304" i="5"/>
  <c r="S305" i="5"/>
  <c r="T305" i="5"/>
  <c r="S306" i="5"/>
  <c r="T306" i="5"/>
  <c r="S307" i="5"/>
  <c r="T307" i="5"/>
  <c r="S308" i="5"/>
  <c r="T308" i="5"/>
  <c r="S309" i="5"/>
  <c r="T309" i="5"/>
  <c r="S310" i="5"/>
  <c r="T310" i="5"/>
  <c r="S311" i="5"/>
  <c r="T311" i="5"/>
  <c r="S312" i="5"/>
  <c r="T312" i="5"/>
  <c r="S313" i="5"/>
  <c r="T313" i="5"/>
  <c r="S314" i="5"/>
  <c r="T314" i="5"/>
  <c r="S315" i="5"/>
  <c r="T315" i="5"/>
  <c r="S316" i="5"/>
  <c r="T316" i="5"/>
  <c r="S317" i="5"/>
  <c r="T317" i="5"/>
  <c r="S318" i="5"/>
  <c r="T318" i="5"/>
  <c r="S319" i="5"/>
  <c r="T319" i="5"/>
  <c r="S320" i="5"/>
  <c r="T320" i="5"/>
  <c r="S321" i="5"/>
  <c r="T321" i="5"/>
  <c r="S322" i="5"/>
  <c r="T322" i="5"/>
  <c r="S323" i="5"/>
  <c r="T323" i="5"/>
  <c r="S324" i="5"/>
  <c r="T324" i="5"/>
  <c r="S325" i="5"/>
  <c r="T325" i="5"/>
  <c r="S326" i="5"/>
  <c r="T326" i="5"/>
  <c r="S327" i="5"/>
  <c r="T327" i="5"/>
  <c r="S328" i="5"/>
  <c r="T328" i="5"/>
  <c r="T329" i="5"/>
  <c r="S330" i="5"/>
  <c r="T330" i="5"/>
  <c r="S331" i="5"/>
  <c r="T331" i="5"/>
  <c r="S332" i="5"/>
  <c r="T332" i="5"/>
  <c r="S333" i="5"/>
  <c r="T333" i="5"/>
  <c r="S334" i="5"/>
  <c r="T334" i="5"/>
  <c r="S335" i="5"/>
  <c r="T335" i="5"/>
  <c r="S336" i="5"/>
  <c r="T336" i="5"/>
  <c r="S337" i="5"/>
  <c r="T337" i="5"/>
  <c r="S338" i="5"/>
  <c r="T338"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S5" i="5"/>
  <c r="T5" i="5"/>
  <c r="J5" i="8"/>
  <c r="V5" i="5"/>
  <c r="V6" i="5"/>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8" i="9"/>
  <c r="A249" i="9"/>
  <c r="A250" i="9"/>
  <c r="A313" i="9"/>
  <c r="A314" i="9"/>
  <c r="A315" i="9"/>
  <c r="A316" i="9"/>
  <c r="A317" i="9"/>
  <c r="E4" i="8"/>
  <c r="C4"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F69" i="6"/>
  <c r="D4" i="5"/>
  <c r="E4" i="5"/>
  <c r="V7" i="5"/>
  <c r="V8" i="5"/>
  <c r="V9" i="5"/>
  <c r="V10" i="5"/>
  <c r="V11" i="5"/>
  <c r="V12" i="5"/>
  <c r="V13" i="5"/>
  <c r="V14" i="5"/>
  <c r="V15" i="5"/>
  <c r="V16" i="5"/>
  <c r="V17" i="5"/>
  <c r="V18" i="5"/>
  <c r="V19" i="5"/>
  <c r="V20" i="5"/>
  <c r="V21" i="5"/>
  <c r="V22" i="5"/>
  <c r="V23" i="5"/>
  <c r="V24" i="5"/>
  <c r="V25" i="5"/>
  <c r="V26" i="5"/>
  <c r="V27" i="5"/>
  <c r="V28" i="5"/>
  <c r="V29" i="5"/>
  <c r="V30" i="5"/>
  <c r="V31" i="5"/>
  <c r="V32" i="5"/>
  <c r="V33" i="5"/>
  <c r="V34" i="5"/>
  <c r="V35" i="5"/>
  <c r="V36" i="5"/>
  <c r="V37" i="5"/>
  <c r="V38" i="5"/>
  <c r="V39" i="5"/>
  <c r="V40" i="5"/>
  <c r="V41" i="5"/>
  <c r="V42" i="5"/>
  <c r="V43" i="5"/>
  <c r="V44" i="5"/>
  <c r="V45" i="5"/>
  <c r="V46" i="5"/>
  <c r="V47" i="5"/>
  <c r="V48" i="5"/>
  <c r="V49" i="5"/>
  <c r="V50" i="5"/>
  <c r="V51" i="5"/>
  <c r="V52" i="5"/>
  <c r="V53" i="5"/>
  <c r="V54" i="5"/>
  <c r="V55" i="5"/>
  <c r="V56" i="5"/>
  <c r="V57" i="5"/>
  <c r="V58" i="5"/>
  <c r="V59" i="5"/>
  <c r="V60" i="5"/>
  <c r="V61" i="5"/>
  <c r="V62" i="5"/>
  <c r="V63" i="5"/>
  <c r="V64" i="5"/>
  <c r="V65" i="5"/>
  <c r="V66" i="5"/>
  <c r="V67" i="5"/>
  <c r="V68" i="5"/>
  <c r="V69" i="5"/>
  <c r="V70" i="5"/>
  <c r="V71" i="5"/>
  <c r="V72" i="5"/>
  <c r="V73" i="5"/>
  <c r="V74" i="5"/>
  <c r="V75" i="5"/>
  <c r="V76" i="5"/>
  <c r="V77" i="5"/>
  <c r="V78" i="5"/>
  <c r="V79" i="5"/>
  <c r="V80" i="5"/>
  <c r="V81" i="5"/>
  <c r="V82" i="5"/>
  <c r="V83" i="5"/>
  <c r="V84" i="5"/>
  <c r="V85" i="5"/>
  <c r="V86" i="5"/>
  <c r="V87" i="5"/>
  <c r="V88" i="5"/>
  <c r="V89" i="5"/>
  <c r="V90" i="5"/>
  <c r="V91" i="5"/>
  <c r="V92" i="5"/>
  <c r="V93" i="5"/>
  <c r="V94" i="5"/>
  <c r="V95" i="5"/>
  <c r="V96" i="5"/>
  <c r="V97" i="5"/>
  <c r="V98" i="5"/>
  <c r="V99" i="5"/>
  <c r="V100" i="5"/>
  <c r="V101" i="5"/>
  <c r="V102" i="5"/>
  <c r="V103" i="5"/>
  <c r="V104" i="5"/>
  <c r="V105" i="5"/>
  <c r="V106" i="5"/>
  <c r="V107" i="5"/>
  <c r="V108" i="5"/>
  <c r="V109" i="5"/>
  <c r="V110" i="5"/>
  <c r="V111" i="5"/>
  <c r="V112" i="5"/>
  <c r="V113" i="5"/>
  <c r="V114" i="5"/>
  <c r="V115" i="5"/>
  <c r="V116" i="5"/>
  <c r="V117" i="5"/>
  <c r="V118" i="5"/>
  <c r="V119" i="5"/>
  <c r="V120" i="5"/>
  <c r="V121" i="5"/>
  <c r="V122" i="5"/>
  <c r="V123" i="5"/>
  <c r="V124" i="5"/>
  <c r="V125" i="5"/>
  <c r="V126" i="5"/>
  <c r="V127" i="5"/>
  <c r="V128" i="5"/>
  <c r="V129" i="5"/>
  <c r="V130" i="5"/>
  <c r="V131" i="5"/>
  <c r="V132" i="5"/>
  <c r="V133" i="5"/>
  <c r="V134" i="5"/>
  <c r="V135" i="5"/>
  <c r="V136" i="5"/>
  <c r="V137" i="5"/>
  <c r="V138" i="5"/>
  <c r="V139" i="5"/>
  <c r="V140" i="5"/>
  <c r="V141" i="5"/>
  <c r="V142" i="5"/>
  <c r="V143" i="5"/>
  <c r="V144" i="5"/>
  <c r="V145" i="5"/>
  <c r="V146" i="5"/>
  <c r="V147" i="5"/>
  <c r="V148" i="5"/>
  <c r="V149" i="5"/>
  <c r="V150" i="5"/>
  <c r="V151" i="5"/>
  <c r="V152" i="5"/>
  <c r="V153" i="5"/>
  <c r="V154" i="5"/>
  <c r="V155" i="5"/>
  <c r="V156" i="5"/>
  <c r="V157" i="5"/>
  <c r="V158" i="5"/>
  <c r="V159" i="5"/>
  <c r="V160" i="5"/>
  <c r="V161" i="5"/>
  <c r="V162" i="5"/>
  <c r="V163" i="5"/>
  <c r="V164" i="5"/>
  <c r="V165" i="5"/>
  <c r="V166" i="5"/>
  <c r="V167" i="5"/>
  <c r="V168" i="5"/>
  <c r="V169" i="5"/>
  <c r="V170" i="5"/>
  <c r="V171" i="5"/>
  <c r="V172" i="5"/>
  <c r="V173" i="5"/>
  <c r="V174" i="5"/>
  <c r="V175" i="5"/>
  <c r="V176" i="5"/>
  <c r="V177" i="5"/>
  <c r="V178" i="5"/>
  <c r="V179" i="5"/>
  <c r="V180" i="5"/>
  <c r="V181" i="5"/>
  <c r="V182" i="5"/>
  <c r="V183" i="5"/>
  <c r="V184" i="5"/>
  <c r="V185" i="5"/>
  <c r="V186" i="5"/>
  <c r="V187" i="5"/>
  <c r="V188" i="5"/>
  <c r="V189" i="5"/>
  <c r="V190" i="5"/>
  <c r="V191" i="5"/>
  <c r="V192" i="5"/>
  <c r="V193" i="5"/>
  <c r="V194" i="5"/>
  <c r="V195" i="5"/>
  <c r="V196" i="5"/>
  <c r="V197" i="5"/>
  <c r="V198" i="5"/>
  <c r="V199" i="5"/>
  <c r="V200" i="5"/>
  <c r="V201" i="5"/>
  <c r="V202" i="5"/>
  <c r="V203" i="5"/>
  <c r="V204" i="5"/>
  <c r="V205" i="5"/>
  <c r="V206" i="5"/>
  <c r="V207" i="5"/>
  <c r="V208" i="5"/>
  <c r="V209" i="5"/>
  <c r="V210" i="5"/>
  <c r="V211" i="5"/>
  <c r="V212" i="5"/>
  <c r="V213" i="5"/>
  <c r="V214" i="5"/>
  <c r="V215" i="5"/>
  <c r="V216" i="5"/>
  <c r="V217" i="5"/>
  <c r="V218" i="5"/>
  <c r="V219" i="5"/>
  <c r="V220" i="5"/>
  <c r="V221" i="5"/>
  <c r="V222" i="5"/>
  <c r="V223" i="5"/>
  <c r="V224" i="5"/>
  <c r="V225" i="5"/>
  <c r="V226" i="5"/>
  <c r="V227" i="5"/>
  <c r="V228" i="5"/>
  <c r="V229" i="5"/>
  <c r="V230" i="5"/>
  <c r="V231" i="5"/>
  <c r="V232" i="5"/>
  <c r="V233" i="5"/>
  <c r="V234" i="5"/>
  <c r="V235" i="5"/>
  <c r="V236" i="5"/>
  <c r="V237" i="5"/>
  <c r="V238" i="5"/>
  <c r="V239" i="5"/>
  <c r="V240" i="5"/>
  <c r="V241" i="5"/>
  <c r="V242" i="5"/>
  <c r="V243" i="5"/>
  <c r="V244" i="5"/>
  <c r="V245" i="5"/>
  <c r="V246" i="5"/>
  <c r="V247" i="5"/>
  <c r="V248" i="5"/>
  <c r="V249" i="5"/>
  <c r="V250" i="5"/>
  <c r="V251" i="5"/>
  <c r="V252" i="5"/>
  <c r="V253" i="5"/>
  <c r="V254" i="5"/>
  <c r="V255" i="5"/>
  <c r="V256" i="5"/>
  <c r="V257" i="5"/>
  <c r="V258" i="5"/>
  <c r="V259" i="5"/>
  <c r="V260" i="5"/>
  <c r="V261" i="5"/>
  <c r="V262" i="5"/>
  <c r="V263" i="5"/>
  <c r="V264" i="5"/>
  <c r="V265" i="5"/>
  <c r="V266" i="5"/>
  <c r="V267" i="5"/>
  <c r="V268" i="5"/>
  <c r="V269" i="5"/>
  <c r="V270" i="5"/>
  <c r="V271" i="5"/>
  <c r="V272" i="5"/>
  <c r="V273" i="5"/>
  <c r="V274" i="5"/>
  <c r="V275" i="5"/>
  <c r="V276" i="5"/>
  <c r="V277" i="5"/>
  <c r="V278" i="5"/>
  <c r="V279" i="5"/>
  <c r="V280" i="5"/>
  <c r="V281" i="5"/>
  <c r="V282" i="5"/>
  <c r="V283" i="5"/>
  <c r="V284" i="5"/>
  <c r="V285" i="5"/>
  <c r="V286" i="5"/>
  <c r="V287" i="5"/>
  <c r="V288" i="5"/>
  <c r="V289" i="5"/>
  <c r="V290" i="5"/>
  <c r="V291" i="5"/>
  <c r="V292" i="5"/>
  <c r="V293" i="5"/>
  <c r="V294" i="5"/>
  <c r="V295" i="5"/>
  <c r="V296" i="5"/>
  <c r="V297" i="5"/>
  <c r="V298" i="5"/>
  <c r="V299" i="5"/>
  <c r="V300" i="5"/>
  <c r="V301" i="5"/>
  <c r="V302" i="5"/>
  <c r="V303" i="5"/>
  <c r="V304" i="5"/>
  <c r="V305" i="5"/>
  <c r="V306" i="5"/>
  <c r="V307" i="5"/>
  <c r="V308" i="5"/>
  <c r="V309" i="5"/>
  <c r="V310" i="5"/>
  <c r="V311" i="5"/>
  <c r="V312" i="5"/>
  <c r="V313" i="5"/>
  <c r="V314" i="5"/>
  <c r="V315" i="5"/>
  <c r="V316" i="5"/>
  <c r="V317" i="5"/>
  <c r="V318" i="5"/>
  <c r="V319" i="5"/>
  <c r="V320" i="5"/>
  <c r="V321" i="5"/>
  <c r="V322" i="5"/>
  <c r="V323" i="5"/>
  <c r="V324" i="5"/>
  <c r="V325" i="5"/>
  <c r="V326" i="5"/>
  <c r="V327" i="5"/>
  <c r="V328" i="5"/>
  <c r="V329" i="5"/>
  <c r="V330" i="5"/>
  <c r="V331" i="5"/>
  <c r="V332" i="5"/>
  <c r="V333" i="5"/>
  <c r="V334" i="5"/>
  <c r="V335" i="5"/>
  <c r="V336" i="5"/>
  <c r="V337" i="5"/>
  <c r="V338"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K5" i="8"/>
  <c r="B10" i="6"/>
  <c r="B9" i="6"/>
  <c r="G64" i="6" a="1"/>
  <c r="G64" i="6"/>
  <c r="B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B4" i="6"/>
  <c r="G4" i="6"/>
  <c r="H4" i="6"/>
  <c r="I1802" i="5"/>
  <c r="I1798" i="5"/>
  <c r="H1794" i="5"/>
  <c r="F1793" i="5"/>
  <c r="S1791" i="5"/>
  <c r="S1787" i="5"/>
  <c r="S1783" i="5"/>
  <c r="S1781" i="5"/>
  <c r="J1780" i="5"/>
  <c r="S1780" i="5"/>
  <c r="S1779" i="5"/>
  <c r="I1774" i="5"/>
  <c r="S1774" i="5"/>
  <c r="R1773" i="5"/>
  <c r="J1772" i="5"/>
  <c r="S1772" i="5"/>
  <c r="R1771" i="5"/>
  <c r="S1768" i="5"/>
  <c r="S1766" i="5"/>
  <c r="R1765" i="5"/>
  <c r="S1764" i="5"/>
  <c r="S1760" i="5"/>
  <c r="S1758" i="5"/>
  <c r="X1756" i="5"/>
  <c r="S1756" i="5"/>
  <c r="S1753" i="5"/>
  <c r="F1749" i="5"/>
  <c r="S1748" i="5"/>
  <c r="I1746" i="5"/>
  <c r="S1744" i="5"/>
  <c r="R1741" i="5"/>
  <c r="I1737" i="5"/>
  <c r="F1735" i="5"/>
  <c r="S1735" i="5"/>
  <c r="H1732" i="5"/>
  <c r="S1732" i="5"/>
  <c r="S1730" i="5"/>
  <c r="S1728" i="5"/>
  <c r="S1726" i="5"/>
  <c r="F1724" i="5"/>
  <c r="S1724" i="5"/>
  <c r="S1720" i="5"/>
  <c r="S1719" i="5"/>
  <c r="S1718" i="5"/>
  <c r="S1716" i="5"/>
  <c r="S1715" i="5"/>
  <c r="S1714" i="5"/>
  <c r="S1712" i="5"/>
  <c r="S1708" i="5"/>
  <c r="S1704" i="5"/>
  <c r="S1703" i="5"/>
  <c r="S1700" i="5"/>
  <c r="S1696" i="5"/>
  <c r="S1695" i="5"/>
  <c r="R1694" i="5"/>
  <c r="X1692" i="5"/>
  <c r="S1692" i="5"/>
  <c r="S1690" i="5"/>
  <c r="R1689" i="5"/>
  <c r="S1688" i="5"/>
  <c r="F1687" i="5"/>
  <c r="S1684" i="5"/>
  <c r="R1681" i="5"/>
  <c r="F1679" i="5"/>
  <c r="S1679" i="5"/>
  <c r="S1677" i="5"/>
  <c r="S1676" i="5"/>
  <c r="S1675" i="5"/>
  <c r="S1672" i="5"/>
  <c r="F1671" i="5"/>
  <c r="S1669" i="5"/>
  <c r="S1668" i="5"/>
  <c r="S1667" i="5"/>
  <c r="F1665" i="5"/>
  <c r="R1664" i="5"/>
  <c r="S1664" i="5"/>
  <c r="F1663" i="5"/>
  <c r="S1662" i="5"/>
  <c r="S1661" i="5"/>
  <c r="S1660" i="5"/>
  <c r="S1659" i="5"/>
  <c r="S1655" i="5"/>
  <c r="X1654" i="5"/>
  <c r="S1654" i="5"/>
  <c r="S1653" i="5"/>
  <c r="S1652" i="5"/>
  <c r="S1650" i="5"/>
  <c r="S1646" i="5"/>
  <c r="H1645" i="5"/>
  <c r="H1644" i="5"/>
  <c r="S1642" i="5"/>
  <c r="S1640" i="5"/>
  <c r="X1637" i="5"/>
  <c r="H1636" i="5"/>
  <c r="S1636" i="5"/>
  <c r="S1635" i="5"/>
  <c r="S1634" i="5"/>
  <c r="S1631" i="5"/>
  <c r="S1630" i="5"/>
  <c r="S1627" i="5"/>
  <c r="S1626" i="5"/>
  <c r="S1622" i="5"/>
  <c r="F1620" i="5"/>
  <c r="S1616" i="5"/>
  <c r="J1613" i="5"/>
  <c r="S1613" i="5"/>
  <c r="J1605" i="5"/>
  <c r="S1605" i="5"/>
  <c r="J1602" i="5"/>
  <c r="S1601" i="5"/>
  <c r="S1600" i="5"/>
  <c r="H1598" i="5"/>
  <c r="H1596" i="5"/>
  <c r="S1596" i="5"/>
  <c r="F1594" i="5"/>
  <c r="S1592" i="5"/>
  <c r="H1590" i="5"/>
  <c r="F1587" i="5"/>
  <c r="S1587" i="5"/>
  <c r="J1585" i="5"/>
  <c r="S1584" i="5"/>
  <c r="X1581" i="5"/>
  <c r="H1579" i="5"/>
  <c r="S1577" i="5"/>
  <c r="I1576" i="5"/>
  <c r="S1576" i="5"/>
  <c r="S1573" i="5"/>
  <c r="F1566" i="5"/>
  <c r="S1566" i="5"/>
  <c r="S1565" i="5"/>
  <c r="S1563" i="5"/>
  <c r="S1562" i="5"/>
  <c r="S1561" i="5"/>
  <c r="I1560" i="5"/>
  <c r="S1559" i="5"/>
  <c r="S1557" i="5"/>
  <c r="S1555" i="5"/>
  <c r="R1554" i="5"/>
  <c r="H1551" i="5"/>
  <c r="S1550" i="5"/>
  <c r="R1548" i="5"/>
  <c r="S1547" i="5"/>
  <c r="S1546" i="5"/>
  <c r="S1545" i="5"/>
  <c r="R1542" i="5"/>
  <c r="S1542" i="5"/>
  <c r="H1539" i="5"/>
  <c r="S1539" i="5"/>
  <c r="F1538" i="5"/>
  <c r="S1538" i="5"/>
  <c r="S1534" i="5"/>
  <c r="S1530" i="5"/>
  <c r="S1523" i="5"/>
  <c r="R1522" i="5"/>
  <c r="S1522" i="5"/>
  <c r="S1520" i="5"/>
  <c r="S1518" i="5"/>
  <c r="I1517" i="5"/>
  <c r="X1516" i="5"/>
  <c r="S1514" i="5"/>
  <c r="S1512" i="5"/>
  <c r="S1510" i="5"/>
  <c r="X1508" i="5"/>
  <c r="S1506" i="5"/>
  <c r="S1504" i="5"/>
  <c r="F1502" i="5"/>
  <c r="S1502" i="5"/>
  <c r="X1500" i="5"/>
  <c r="S1498" i="5"/>
  <c r="S1497" i="5"/>
  <c r="S1496" i="5"/>
  <c r="F1494" i="5"/>
  <c r="S1494" i="5"/>
  <c r="R1490" i="5"/>
  <c r="I1489" i="5"/>
  <c r="S1488" i="5"/>
  <c r="S1487" i="5"/>
  <c r="R1485" i="5"/>
  <c r="S1484" i="5"/>
  <c r="S1483" i="5"/>
  <c r="S1480" i="5"/>
  <c r="R1477" i="5"/>
  <c r="R1473" i="5"/>
  <c r="S1472" i="5"/>
  <c r="S1462" i="5"/>
  <c r="S1460" i="5"/>
  <c r="S1458" i="5"/>
  <c r="R1457" i="5"/>
  <c r="S1456" i="5"/>
  <c r="S1454" i="5"/>
  <c r="S1448" i="5"/>
  <c r="S1447" i="5"/>
  <c r="R1445" i="5"/>
  <c r="I1444" i="5"/>
  <c r="S1444" i="5"/>
  <c r="S1443" i="5"/>
  <c r="R1441" i="5"/>
  <c r="S1440" i="5"/>
  <c r="F1436" i="5"/>
  <c r="S1436" i="5"/>
  <c r="S1435" i="5"/>
  <c r="H1433" i="5"/>
  <c r="S1432" i="5"/>
  <c r="S1431" i="5"/>
  <c r="S1430" i="5"/>
  <c r="F1428" i="5"/>
  <c r="F1427" i="5"/>
  <c r="S1426" i="5"/>
  <c r="I1425" i="5"/>
  <c r="J1421" i="5"/>
  <c r="J1417" i="5"/>
  <c r="S1411" i="5"/>
  <c r="I1408" i="5"/>
  <c r="S1406" i="5"/>
  <c r="I1404" i="5"/>
  <c r="I1400" i="5"/>
  <c r="I1396" i="5"/>
  <c r="S1394" i="5"/>
  <c r="I1392" i="5"/>
  <c r="S1390" i="5"/>
  <c r="J1388" i="5"/>
  <c r="F1386" i="5"/>
  <c r="S1379" i="5"/>
  <c r="X1374" i="5"/>
  <c r="S1374" i="5"/>
  <c r="X1371" i="5"/>
  <c r="S1369" i="5"/>
  <c r="S1366" i="5"/>
  <c r="F1364" i="5"/>
  <c r="F1363" i="5"/>
  <c r="S1363" i="5"/>
  <c r="S1359" i="5"/>
  <c r="S1358" i="5"/>
  <c r="F1355" i="5"/>
  <c r="X1352" i="5"/>
  <c r="S1350" i="5"/>
  <c r="F1344" i="5"/>
  <c r="S1342" i="5"/>
  <c r="S1333" i="5"/>
  <c r="I1323" i="5"/>
  <c r="F1320" i="5"/>
  <c r="I1319" i="5"/>
  <c r="F1318" i="5"/>
  <c r="S1318" i="5"/>
  <c r="J1316" i="5"/>
  <c r="R1312" i="5"/>
  <c r="R1308" i="5"/>
  <c r="F1304" i="5"/>
  <c r="J1300" i="5"/>
  <c r="I1299" i="5"/>
  <c r="F1298" i="5"/>
  <c r="S1293" i="5"/>
  <c r="J1292" i="5"/>
  <c r="I1291" i="5"/>
  <c r="F1290" i="5"/>
  <c r="H1288" i="5"/>
  <c r="S1285" i="5"/>
  <c r="R1284" i="5"/>
  <c r="S1281" i="5"/>
  <c r="S1278" i="5"/>
  <c r="S1273" i="5"/>
  <c r="H1271" i="5"/>
  <c r="S1266" i="5"/>
  <c r="J1264" i="5"/>
  <c r="S1262" i="5"/>
  <c r="S1261" i="5"/>
  <c r="R1260" i="5"/>
  <c r="S1253" i="5"/>
  <c r="I1252" i="5"/>
  <c r="S1238" i="5"/>
  <c r="J1232" i="5"/>
  <c r="H1224" i="5"/>
  <c r="I1223" i="5"/>
  <c r="I1220" i="5"/>
  <c r="S1220" i="5"/>
  <c r="S1216" i="5"/>
  <c r="R1212" i="5"/>
  <c r="S1212" i="5"/>
  <c r="S1208" i="5"/>
  <c r="J1205" i="5"/>
  <c r="I1204" i="5"/>
  <c r="S1204" i="5"/>
  <c r="I1202" i="5"/>
  <c r="S1200" i="5"/>
  <c r="S1197" i="5"/>
  <c r="S1196" i="5"/>
  <c r="I1194" i="5"/>
  <c r="H1192" i="5"/>
  <c r="S1192" i="5"/>
  <c r="S1190" i="5"/>
  <c r="J1189" i="5"/>
  <c r="S1188" i="5"/>
  <c r="I1186" i="5"/>
  <c r="S1184" i="5"/>
  <c r="S1182" i="5"/>
  <c r="R1181" i="5"/>
  <c r="S1180" i="5"/>
  <c r="I1178" i="5"/>
  <c r="I1176" i="5"/>
  <c r="S1176" i="5"/>
  <c r="F1162" i="5"/>
  <c r="S1158" i="5"/>
  <c r="S1154" i="5"/>
  <c r="S1140" i="5"/>
  <c r="S1132" i="5"/>
  <c r="S1125" i="5"/>
  <c r="R1123" i="5"/>
  <c r="R1115" i="5"/>
  <c r="F1114" i="5"/>
  <c r="S1113" i="5"/>
  <c r="S1107" i="5"/>
  <c r="F1104" i="5"/>
  <c r="S1103" i="5"/>
  <c r="S1100" i="5"/>
  <c r="S1099" i="5"/>
  <c r="F1096" i="5"/>
  <c r="S1096" i="5"/>
  <c r="S1095" i="5"/>
  <c r="S1094" i="5"/>
  <c r="F1092" i="5"/>
  <c r="S1091" i="5"/>
  <c r="S1090" i="5"/>
  <c r="F1088" i="5"/>
  <c r="S1088" i="5"/>
  <c r="S1087" i="5"/>
  <c r="F1084" i="5"/>
  <c r="S1084" i="5"/>
  <c r="S1083" i="5"/>
  <c r="F1080" i="5"/>
  <c r="S1080" i="5"/>
  <c r="S1079" i="5"/>
  <c r="F1076" i="5"/>
  <c r="S1075" i="5"/>
  <c r="S1072" i="5"/>
  <c r="S1071" i="5"/>
  <c r="S1068" i="5"/>
  <c r="R1067" i="5"/>
  <c r="S1067" i="5"/>
  <c r="S1066" i="5"/>
  <c r="H1064" i="5"/>
  <c r="R1063" i="5"/>
  <c r="S1063" i="5"/>
  <c r="S1062" i="5"/>
  <c r="H1061" i="5"/>
  <c r="S1060" i="5"/>
  <c r="S1059" i="5"/>
  <c r="J1057" i="5"/>
  <c r="S1055" i="5"/>
  <c r="S1046" i="5"/>
  <c r="S1044" i="5"/>
  <c r="S1040" i="5"/>
  <c r="F1019" i="5"/>
  <c r="X1008" i="5"/>
  <c r="S1003" i="5"/>
  <c r="F991" i="5"/>
  <c r="I988" i="5"/>
  <c r="X984" i="5"/>
  <c r="S983" i="5"/>
  <c r="S974" i="5"/>
  <c r="S971" i="5"/>
  <c r="S963" i="5"/>
  <c r="H960" i="5"/>
  <c r="F955" i="5"/>
  <c r="S947" i="5"/>
  <c r="S923" i="5"/>
  <c r="I920" i="5"/>
  <c r="I916" i="5"/>
  <c r="S915" i="5"/>
  <c r="I912" i="5"/>
  <c r="I904" i="5"/>
  <c r="I900" i="5"/>
  <c r="I896" i="5"/>
  <c r="I888" i="5"/>
  <c r="I884" i="5"/>
  <c r="I880" i="5"/>
  <c r="I872" i="5"/>
  <c r="I868" i="5"/>
  <c r="I864" i="5"/>
  <c r="I860" i="5"/>
  <c r="S859" i="5"/>
  <c r="I856" i="5"/>
  <c r="R850" i="5"/>
  <c r="S849" i="5"/>
  <c r="S845" i="5"/>
  <c r="H842" i="5"/>
  <c r="S841" i="5"/>
  <c r="S839" i="5"/>
  <c r="H838" i="5"/>
  <c r="H837" i="5"/>
  <c r="S837" i="5"/>
  <c r="S835" i="5"/>
  <c r="I834" i="5"/>
  <c r="F828" i="5"/>
  <c r="S827" i="5"/>
  <c r="F824" i="5"/>
  <c r="S823" i="5"/>
  <c r="I822" i="5"/>
  <c r="H821" i="5"/>
  <c r="I818" i="5"/>
  <c r="S818" i="5"/>
  <c r="R817" i="5"/>
  <c r="S815" i="5"/>
  <c r="F813" i="5"/>
  <c r="S811" i="5"/>
  <c r="H810" i="5"/>
  <c r="I808" i="5"/>
  <c r="S804" i="5"/>
  <c r="R803" i="5"/>
  <c r="I802" i="5"/>
  <c r="S800" i="5"/>
  <c r="J798" i="5"/>
  <c r="F797" i="5"/>
  <c r="S795" i="5"/>
  <c r="S791" i="5"/>
  <c r="J790" i="5"/>
  <c r="S790" i="5"/>
  <c r="H789" i="5"/>
  <c r="S788" i="5"/>
  <c r="J787" i="5"/>
  <c r="J786" i="5"/>
  <c r="F785" i="5"/>
  <c r="S784" i="5"/>
  <c r="S783" i="5"/>
  <c r="S782" i="5"/>
  <c r="J779" i="5"/>
  <c r="S779" i="5"/>
  <c r="I778" i="5"/>
  <c r="S778" i="5"/>
  <c r="H777" i="5"/>
  <c r="S775" i="5"/>
  <c r="S774" i="5"/>
  <c r="R769" i="5"/>
  <c r="S769" i="5"/>
  <c r="R767" i="5"/>
  <c r="J766" i="5"/>
  <c r="X765" i="5"/>
  <c r="S765" i="5"/>
  <c r="S763" i="5"/>
  <c r="H761" i="5"/>
  <c r="S759" i="5"/>
  <c r="J754" i="5"/>
  <c r="F753" i="5"/>
  <c r="I752" i="5"/>
  <c r="J751" i="5"/>
  <c r="I750" i="5"/>
  <c r="I747" i="5"/>
  <c r="S747" i="5"/>
  <c r="I746" i="5"/>
  <c r="S743" i="5"/>
  <c r="I742" i="5"/>
  <c r="H738" i="5"/>
  <c r="S738" i="5"/>
  <c r="S734" i="5"/>
  <c r="H730" i="5"/>
  <c r="S730" i="5"/>
  <c r="S729" i="5"/>
  <c r="J726" i="5"/>
  <c r="S726" i="5"/>
  <c r="J723" i="5"/>
  <c r="H722" i="5"/>
  <c r="S721" i="5"/>
  <c r="J718" i="5"/>
  <c r="S714" i="5"/>
  <c r="S713" i="5"/>
  <c r="J711" i="5"/>
  <c r="J710" i="5"/>
  <c r="R709" i="5"/>
  <c r="S709" i="5"/>
  <c r="S708" i="5"/>
  <c r="S706" i="5"/>
  <c r="S705" i="5"/>
  <c r="S704" i="5"/>
  <c r="R701" i="5"/>
  <c r="H695" i="5"/>
  <c r="R694" i="5"/>
  <c r="S694" i="5"/>
  <c r="S691" i="5"/>
  <c r="S690" i="5"/>
  <c r="J686" i="5"/>
  <c r="S682" i="5"/>
  <c r="I679" i="5"/>
  <c r="S678" i="5"/>
  <c r="S677" i="5"/>
  <c r="F676" i="5"/>
  <c r="S675" i="5"/>
  <c r="S674" i="5"/>
  <c r="J670" i="5"/>
  <c r="F666" i="5"/>
  <c r="I663" i="5"/>
  <c r="S663" i="5"/>
  <c r="S662" i="5"/>
  <c r="S658" i="5"/>
  <c r="F654" i="5"/>
  <c r="R652" i="5"/>
  <c r="S651" i="5"/>
  <c r="F650" i="5"/>
  <c r="S650" i="5"/>
  <c r="S647" i="5"/>
  <c r="S645" i="5"/>
  <c r="S644" i="5"/>
  <c r="J641" i="5"/>
  <c r="S636" i="5"/>
  <c r="H635" i="5"/>
  <c r="S635" i="5"/>
  <c r="H631" i="5"/>
  <c r="H627" i="5"/>
  <c r="S626" i="5"/>
  <c r="H623" i="5"/>
  <c r="S620" i="5"/>
  <c r="H615" i="5"/>
  <c r="S615" i="5"/>
  <c r="S614" i="5"/>
  <c r="H611" i="5"/>
  <c r="S611" i="5"/>
  <c r="S608" i="5"/>
  <c r="J604" i="5"/>
  <c r="H599" i="5"/>
  <c r="S599" i="5"/>
  <c r="H595" i="5"/>
  <c r="S594" i="5"/>
  <c r="S588" i="5"/>
  <c r="H587" i="5"/>
  <c r="S584" i="5"/>
  <c r="H583" i="5"/>
  <c r="S582" i="5"/>
  <c r="I580" i="5"/>
  <c r="H579" i="5"/>
  <c r="H575" i="5"/>
  <c r="H567" i="5"/>
  <c r="H563" i="5"/>
  <c r="S558" i="5"/>
  <c r="S556" i="5"/>
  <c r="H555" i="5"/>
  <c r="R551" i="5"/>
  <c r="R549" i="5"/>
  <c r="S548" i="5"/>
  <c r="R547" i="5"/>
  <c r="R545" i="5"/>
  <c r="R544" i="5"/>
  <c r="S543" i="5"/>
  <c r="S542" i="5"/>
  <c r="R541" i="5"/>
  <c r="R540" i="5"/>
  <c r="F536" i="5"/>
  <c r="S535" i="5"/>
  <c r="S534" i="5"/>
  <c r="S532" i="5"/>
  <c r="S531" i="5"/>
  <c r="S530" i="5"/>
  <c r="I529" i="5"/>
  <c r="S526" i="5"/>
  <c r="H524" i="5"/>
  <c r="F518" i="5"/>
  <c r="R517" i="5"/>
  <c r="J516" i="5"/>
  <c r="R515" i="5"/>
  <c r="R513" i="5"/>
  <c r="S513" i="5"/>
  <c r="I512" i="5"/>
  <c r="S512" i="5"/>
  <c r="S511" i="5"/>
  <c r="S510" i="5"/>
  <c r="R507" i="5"/>
  <c r="H504" i="5"/>
  <c r="S502" i="5"/>
  <c r="S498" i="5"/>
  <c r="J496" i="5"/>
  <c r="S494" i="5"/>
  <c r="X488" i="5"/>
  <c r="F486" i="5"/>
  <c r="J485" i="5"/>
  <c r="R483" i="5"/>
  <c r="I481" i="5"/>
  <c r="S481" i="5"/>
  <c r="S478" i="5"/>
  <c r="J477" i="5"/>
  <c r="R475" i="5"/>
  <c r="J472" i="5"/>
  <c r="S470" i="5"/>
  <c r="X467" i="5"/>
  <c r="S466" i="5"/>
  <c r="H465" i="5"/>
  <c r="S462" i="5"/>
  <c r="I460" i="5"/>
  <c r="F454" i="5"/>
  <c r="R453" i="5"/>
  <c r="S452" i="5"/>
  <c r="S451" i="5"/>
  <c r="H450" i="5"/>
  <c r="S449" i="5"/>
  <c r="S448" i="5"/>
  <c r="S447" i="5"/>
  <c r="S443" i="5"/>
  <c r="H441" i="5"/>
  <c r="S438" i="5"/>
  <c r="S436" i="5"/>
  <c r="S434" i="5"/>
  <c r="S433" i="5"/>
  <c r="S432" i="5"/>
  <c r="R424" i="5"/>
  <c r="S420" i="5"/>
  <c r="S416" i="5"/>
  <c r="R408" i="5"/>
  <c r="S406" i="5"/>
  <c r="S404" i="5"/>
  <c r="S400" i="5"/>
  <c r="J398" i="5"/>
  <c r="S397" i="5"/>
  <c r="H393" i="5"/>
  <c r="R392" i="5"/>
  <c r="S388" i="5"/>
  <c r="S384" i="5"/>
  <c r="H381" i="5"/>
  <c r="S377" i="5"/>
  <c r="R376" i="5"/>
  <c r="S372" i="5"/>
  <c r="S368" i="5"/>
  <c r="H365" i="5"/>
  <c r="S361" i="5"/>
  <c r="R360" i="5"/>
  <c r="R324" i="5"/>
  <c r="R308" i="5"/>
  <c r="R265" i="5"/>
  <c r="R258" i="5"/>
  <c r="R255" i="5"/>
  <c r="R190" i="5"/>
  <c r="R181" i="5"/>
  <c r="R180" i="5"/>
  <c r="R178" i="5"/>
  <c r="X166" i="5"/>
  <c r="R150" i="5"/>
  <c r="R141" i="5"/>
  <c r="R111" i="5"/>
  <c r="X99" i="5"/>
  <c r="X97" i="5"/>
  <c r="R91" i="5"/>
  <c r="X85" i="5"/>
  <c r="R83" i="5"/>
  <c r="R76" i="5"/>
  <c r="R68" i="5"/>
  <c r="R38" i="5"/>
  <c r="R36" i="5"/>
  <c r="R30" i="5"/>
  <c r="R28" i="5"/>
  <c r="R26" i="5"/>
  <c r="R24" i="5"/>
  <c r="R23" i="5"/>
  <c r="R21" i="5"/>
  <c r="R18" i="5"/>
  <c r="R17" i="5"/>
  <c r="X16" i="5"/>
  <c r="R15" i="5"/>
  <c r="AB10" i="5"/>
  <c r="R6" i="5"/>
  <c r="AB6" i="5"/>
  <c r="B90" i="4"/>
  <c r="H67" i="4"/>
  <c r="P47" i="4"/>
  <c r="P46" i="4"/>
  <c r="P45" i="4"/>
  <c r="P44" i="4"/>
  <c r="P43" i="4"/>
  <c r="Q43" i="4"/>
  <c r="P41" i="4"/>
  <c r="P40" i="4"/>
  <c r="P39" i="4"/>
  <c r="P38" i="4"/>
  <c r="P37" i="4"/>
  <c r="Q37" i="4"/>
  <c r="P35" i="4"/>
  <c r="P34" i="4"/>
  <c r="P33" i="4"/>
  <c r="P32" i="4"/>
  <c r="P31" i="4"/>
  <c r="Q31" i="4"/>
  <c r="P29" i="4"/>
  <c r="P28" i="4"/>
  <c r="P27" i="4"/>
  <c r="P26" i="4"/>
  <c r="D11" i="4"/>
  <c r="A5" i="4"/>
  <c r="Q4" i="5"/>
  <c r="S1314" i="5"/>
  <c r="AB923" i="5"/>
  <c r="S1069" i="5"/>
  <c r="S776" i="5"/>
  <c r="AB1764" i="5"/>
  <c r="AB1056" i="5"/>
  <c r="AB273" i="5"/>
  <c r="AB990" i="5"/>
  <c r="AB1030" i="5"/>
  <c r="AB1387" i="5"/>
  <c r="AB171" i="5"/>
  <c r="R189" i="5"/>
  <c r="AB241" i="5"/>
  <c r="AB592" i="5"/>
  <c r="AB762" i="5"/>
  <c r="S1337" i="5"/>
  <c r="X778" i="5"/>
  <c r="AB1712" i="5"/>
  <c r="S697" i="5"/>
  <c r="AB865" i="5"/>
  <c r="AB893" i="5"/>
  <c r="AB228" i="5"/>
  <c r="AB700" i="5"/>
  <c r="S1439" i="5"/>
  <c r="AB285" i="5"/>
  <c r="AB370" i="5"/>
  <c r="AB1113" i="5"/>
  <c r="AB736" i="5"/>
  <c r="S895" i="5"/>
  <c r="AB1701" i="5"/>
  <c r="S1047" i="5"/>
  <c r="S1727" i="5"/>
  <c r="AB414" i="5"/>
  <c r="AB652" i="5"/>
  <c r="S764" i="5"/>
  <c r="S1367" i="5"/>
  <c r="AB127" i="5"/>
  <c r="AB439" i="5"/>
  <c r="AB971" i="5"/>
  <c r="S1053" i="5"/>
  <c r="AB1368" i="5"/>
  <c r="AB1372" i="5"/>
  <c r="AB378" i="5"/>
  <c r="AB409" i="5"/>
  <c r="J778" i="5"/>
  <c r="S1198" i="5"/>
  <c r="AB1779" i="5"/>
  <c r="H1798" i="5"/>
  <c r="S463" i="5"/>
  <c r="I513" i="5"/>
  <c r="AB948" i="5"/>
  <c r="S1134" i="5"/>
  <c r="AB1232" i="5"/>
  <c r="AB1286" i="5"/>
  <c r="H1501" i="5"/>
  <c r="AB1618" i="5"/>
  <c r="S1629" i="5"/>
  <c r="AB1717" i="5"/>
  <c r="AB576" i="5"/>
  <c r="S754" i="5"/>
  <c r="S1061" i="5"/>
  <c r="AB1105" i="5"/>
  <c r="S1120" i="5"/>
  <c r="S1346" i="5"/>
  <c r="H529" i="5"/>
  <c r="AB892" i="5"/>
  <c r="S995" i="5"/>
  <c r="S1048" i="5"/>
  <c r="S1051" i="5"/>
  <c r="S1065" i="5"/>
  <c r="S1321" i="5"/>
  <c r="AB218" i="5"/>
  <c r="R282" i="5"/>
  <c r="S554" i="5"/>
  <c r="AB607" i="5"/>
  <c r="AB668" i="5"/>
  <c r="S685" i="5"/>
  <c r="S736" i="5"/>
  <c r="I779" i="5"/>
  <c r="I786" i="5"/>
  <c r="S1218" i="5"/>
  <c r="AB1370" i="5"/>
  <c r="AB1465" i="5"/>
  <c r="S1707" i="5"/>
  <c r="AB393" i="5"/>
  <c r="S419" i="5"/>
  <c r="AB527" i="5"/>
  <c r="S565" i="5"/>
  <c r="S816" i="5"/>
  <c r="S838" i="5"/>
  <c r="S939" i="5"/>
  <c r="S1027" i="5"/>
  <c r="AB1167" i="5"/>
  <c r="S1257" i="5"/>
  <c r="AB1269" i="5"/>
  <c r="AB1616" i="5"/>
  <c r="AB1704" i="5"/>
  <c r="AB1762" i="5"/>
  <c r="AB676" i="5"/>
  <c r="H726" i="5"/>
  <c r="AB897" i="5"/>
  <c r="AB909" i="5"/>
  <c r="S1049" i="5"/>
  <c r="J1204" i="5"/>
  <c r="AB1360" i="5"/>
  <c r="S1511" i="5"/>
  <c r="F20" i="6"/>
  <c r="F21" i="6"/>
  <c r="X1052" i="5"/>
  <c r="H1052" i="5"/>
  <c r="I1457" i="5"/>
  <c r="R25" i="5"/>
  <c r="H477" i="5"/>
  <c r="J517" i="5"/>
  <c r="J549" i="5"/>
  <c r="AB611" i="5"/>
  <c r="F1312" i="5"/>
  <c r="X1360" i="5"/>
  <c r="AB1364" i="5"/>
  <c r="AB1451" i="5"/>
  <c r="H1773" i="5"/>
  <c r="AB225" i="5"/>
  <c r="H507" i="5"/>
  <c r="F547" i="5"/>
  <c r="AB1052" i="5"/>
  <c r="H1312" i="5"/>
  <c r="F1732" i="5"/>
  <c r="AB83" i="5"/>
  <c r="AB464" i="5"/>
  <c r="AB548" i="5"/>
  <c r="AB572" i="5"/>
  <c r="AB579" i="5"/>
  <c r="AB616" i="5"/>
  <c r="AB631" i="5"/>
  <c r="F686" i="5"/>
  <c r="H718" i="5"/>
  <c r="R787" i="5"/>
  <c r="I892" i="5"/>
  <c r="AB1214" i="5"/>
  <c r="F1371" i="5"/>
  <c r="AB1424" i="5"/>
  <c r="AB1572" i="5"/>
  <c r="H549" i="5"/>
  <c r="H742" i="5"/>
  <c r="X1641" i="5"/>
  <c r="R109" i="5"/>
  <c r="AB357" i="5"/>
  <c r="H1181" i="5"/>
  <c r="AB1329" i="5"/>
  <c r="AB1694" i="5"/>
  <c r="I1509" i="5"/>
  <c r="AB74" i="5"/>
  <c r="AB268" i="5"/>
  <c r="AB587" i="5"/>
  <c r="AB754" i="5"/>
  <c r="J850" i="5"/>
  <c r="AB1445" i="5"/>
  <c r="AB1388" i="5"/>
  <c r="AB155" i="5"/>
  <c r="J529" i="5"/>
  <c r="AB540" i="5"/>
  <c r="AB830" i="5"/>
  <c r="AB1078" i="5"/>
  <c r="J1344" i="5"/>
  <c r="AB1352" i="5"/>
  <c r="AB1524" i="5"/>
  <c r="AB1528" i="5"/>
  <c r="AB1734" i="5"/>
  <c r="X1749" i="5"/>
  <c r="R228" i="5"/>
  <c r="X220" i="5"/>
  <c r="R220" i="5"/>
  <c r="H464" i="5"/>
  <c r="F464" i="5"/>
  <c r="X464" i="5"/>
  <c r="R129" i="5"/>
  <c r="S604" i="5"/>
  <c r="AB1042" i="5"/>
  <c r="S1042" i="5"/>
  <c r="AB1101" i="5"/>
  <c r="F1208" i="5"/>
  <c r="R1208" i="5"/>
  <c r="H1208" i="5"/>
  <c r="R1757" i="5"/>
  <c r="I1757" i="5"/>
  <c r="AB288" i="5"/>
  <c r="S378" i="5"/>
  <c r="AB394" i="5"/>
  <c r="S426" i="5"/>
  <c r="AB496" i="5"/>
  <c r="S516" i="5"/>
  <c r="AB575" i="5"/>
  <c r="S575" i="5"/>
  <c r="R819" i="5"/>
  <c r="J819" i="5"/>
  <c r="S1739" i="5"/>
  <c r="S1513" i="5"/>
  <c r="S410" i="5"/>
  <c r="S460" i="5"/>
  <c r="J572" i="5"/>
  <c r="I572" i="5"/>
  <c r="S609" i="5"/>
  <c r="S1166" i="5"/>
  <c r="I1324" i="5"/>
  <c r="H1324" i="5"/>
  <c r="S1568" i="5"/>
  <c r="X1688" i="5"/>
  <c r="AB42" i="5"/>
  <c r="AB111" i="5"/>
  <c r="AB136" i="5"/>
  <c r="AB222" i="5"/>
  <c r="AB248" i="5"/>
  <c r="AB307" i="5"/>
  <c r="AB318" i="5"/>
  <c r="S329" i="5"/>
  <c r="AB381" i="5"/>
  <c r="S414" i="5"/>
  <c r="AB460" i="5"/>
  <c r="H475" i="5"/>
  <c r="F483" i="5"/>
  <c r="F504" i="5"/>
  <c r="R536" i="5"/>
  <c r="J536" i="5"/>
  <c r="F572" i="5"/>
  <c r="S586" i="5"/>
  <c r="S673" i="5"/>
  <c r="S814" i="5"/>
  <c r="S1169" i="5"/>
  <c r="S385" i="5"/>
  <c r="S444" i="5"/>
  <c r="S562" i="5"/>
  <c r="S606" i="5"/>
  <c r="X643" i="5"/>
  <c r="H643" i="5"/>
  <c r="S1467" i="5"/>
  <c r="S1782" i="5"/>
  <c r="AB78" i="5"/>
  <c r="AB182" i="5"/>
  <c r="AB197" i="5"/>
  <c r="AB214" i="5"/>
  <c r="AB448" i="5"/>
  <c r="AB476" i="5"/>
  <c r="S583" i="5"/>
  <c r="S943" i="5"/>
  <c r="S1092" i="5"/>
  <c r="AB1092" i="5"/>
  <c r="X1372" i="5"/>
  <c r="R1372" i="5"/>
  <c r="H1372" i="5"/>
  <c r="F1372" i="5"/>
  <c r="H1379" i="5"/>
  <c r="F1379" i="5"/>
  <c r="J1588" i="5"/>
  <c r="S1733" i="5"/>
  <c r="I1548" i="5"/>
  <c r="H1548" i="5"/>
  <c r="F1548" i="5"/>
  <c r="AB232" i="5"/>
  <c r="S425" i="5"/>
  <c r="S469" i="5"/>
  <c r="R481" i="5"/>
  <c r="H640" i="5"/>
  <c r="J640" i="5"/>
  <c r="R705" i="5"/>
  <c r="F705" i="5"/>
  <c r="H745" i="5"/>
  <c r="AB770" i="5"/>
  <c r="S770" i="5"/>
  <c r="X980" i="5"/>
  <c r="AB980" i="5"/>
  <c r="S1014" i="5"/>
  <c r="R1197" i="5"/>
  <c r="J1197" i="5"/>
  <c r="F1286" i="5"/>
  <c r="I1304" i="5"/>
  <c r="R1304" i="5"/>
  <c r="S1428" i="5"/>
  <c r="R1449" i="5"/>
  <c r="H1449" i="5"/>
  <c r="X78" i="5"/>
  <c r="R93" i="5"/>
  <c r="X119" i="5"/>
  <c r="AB224" i="5"/>
  <c r="AB397" i="5"/>
  <c r="S403" i="5"/>
  <c r="S409" i="5"/>
  <c r="J439" i="5"/>
  <c r="I544" i="5"/>
  <c r="AB826" i="5"/>
  <c r="S1141" i="5"/>
  <c r="R1219" i="5"/>
  <c r="I1219" i="5"/>
  <c r="I1520" i="5"/>
  <c r="J1520" i="5"/>
  <c r="R1783" i="5"/>
  <c r="H1783" i="5"/>
  <c r="AB673" i="5"/>
  <c r="AB943" i="5"/>
  <c r="J1181" i="5"/>
  <c r="AB1242" i="5"/>
  <c r="S1365" i="5"/>
  <c r="S1373" i="5"/>
  <c r="S1383" i="5"/>
  <c r="AB1513" i="5"/>
  <c r="AB1591" i="5"/>
  <c r="S1597" i="5"/>
  <c r="AB1662" i="5"/>
  <c r="AB1733" i="5"/>
  <c r="AB640" i="5"/>
  <c r="AB728" i="5"/>
  <c r="J746" i="5"/>
  <c r="AB778" i="5"/>
  <c r="AB956" i="5"/>
  <c r="AB987" i="5"/>
  <c r="AB1070" i="5"/>
  <c r="R1205" i="5"/>
  <c r="AB1228" i="5"/>
  <c r="S1588" i="5"/>
  <c r="H1679" i="5"/>
  <c r="H1689" i="5"/>
  <c r="AB1705" i="5"/>
  <c r="X540" i="5"/>
  <c r="S618" i="5"/>
  <c r="S728" i="5"/>
  <c r="AB861" i="5"/>
  <c r="S875" i="5"/>
  <c r="AB940" i="5"/>
  <c r="I984" i="5"/>
  <c r="S987" i="5"/>
  <c r="AB995" i="5"/>
  <c r="S998" i="5"/>
  <c r="H1008" i="5"/>
  <c r="S1011" i="5"/>
  <c r="S1105" i="5"/>
  <c r="AB1122" i="5"/>
  <c r="S1124" i="5"/>
  <c r="S1195" i="5"/>
  <c r="S1203" i="5"/>
  <c r="S1242" i="5"/>
  <c r="S1398" i="5"/>
  <c r="AB1454" i="5"/>
  <c r="AB1468" i="5"/>
  <c r="J1485" i="5"/>
  <c r="AB1497" i="5"/>
  <c r="AB1501" i="5"/>
  <c r="AB1624" i="5"/>
  <c r="S720" i="5"/>
  <c r="S851" i="5"/>
  <c r="AB872" i="5"/>
  <c r="AB1195" i="5"/>
  <c r="S1313" i="5"/>
  <c r="S1338" i="5"/>
  <c r="S1475" i="5"/>
  <c r="AB1495" i="5"/>
  <c r="S1553" i="5"/>
  <c r="AB1579" i="5"/>
  <c r="S1624" i="5"/>
  <c r="H1749" i="5"/>
  <c r="R1780" i="5"/>
  <c r="AB560" i="5"/>
  <c r="AB603" i="5"/>
  <c r="S625" i="5"/>
  <c r="S639" i="5"/>
  <c r="S700" i="5"/>
  <c r="AB720" i="5"/>
  <c r="I726" i="5"/>
  <c r="J747" i="5"/>
  <c r="X766" i="5"/>
  <c r="AB873" i="5"/>
  <c r="S891" i="5"/>
  <c r="AB999" i="5"/>
  <c r="AB1046" i="5"/>
  <c r="S1170" i="5"/>
  <c r="AB1202" i="5"/>
  <c r="I1300" i="5"/>
  <c r="S1305" i="5"/>
  <c r="H1308" i="5"/>
  <c r="H1323" i="5"/>
  <c r="AB1392" i="5"/>
  <c r="S1589" i="5"/>
  <c r="S1734" i="5"/>
  <c r="I1749" i="5"/>
  <c r="S573" i="5"/>
  <c r="S590" i="5"/>
  <c r="S593" i="5"/>
  <c r="S600" i="5"/>
  <c r="S603" i="5"/>
  <c r="AB639" i="5"/>
  <c r="S931" i="5"/>
  <c r="X964" i="5"/>
  <c r="S999" i="5"/>
  <c r="S1015" i="5"/>
  <c r="S1093" i="5"/>
  <c r="S1142" i="5"/>
  <c r="AB1240" i="5"/>
  <c r="H1283" i="5"/>
  <c r="R1300" i="5"/>
  <c r="AB1306" i="5"/>
  <c r="X1316" i="5"/>
  <c r="AB1330" i="5"/>
  <c r="AB1359" i="5"/>
  <c r="J1445" i="5"/>
  <c r="R1489" i="5"/>
  <c r="J1501" i="5"/>
  <c r="AB1521" i="5"/>
  <c r="S1531" i="5"/>
  <c r="R1749" i="5"/>
  <c r="S1759" i="5"/>
  <c r="I1765" i="5"/>
  <c r="H517" i="5"/>
  <c r="R529" i="5"/>
  <c r="H541" i="5"/>
  <c r="S579" i="5"/>
  <c r="S605" i="5"/>
  <c r="AB637" i="5"/>
  <c r="AB645" i="5"/>
  <c r="AB691" i="5"/>
  <c r="I718" i="5"/>
  <c r="I754" i="5"/>
  <c r="X850" i="5"/>
  <c r="AB857" i="5"/>
  <c r="AB881" i="5"/>
  <c r="AB921" i="5"/>
  <c r="S955" i="5"/>
  <c r="S958" i="5"/>
  <c r="AB1031" i="5"/>
  <c r="AB1038" i="5"/>
  <c r="S1041" i="5"/>
  <c r="S1057" i="5"/>
  <c r="S1078" i="5"/>
  <c r="S1106" i="5"/>
  <c r="S1237" i="5"/>
  <c r="S1269" i="5"/>
  <c r="AB1362" i="5"/>
  <c r="AB1376" i="5"/>
  <c r="AB1397" i="5"/>
  <c r="AB1449" i="5"/>
  <c r="AB1532" i="5"/>
  <c r="H1613" i="5"/>
  <c r="AB1648" i="5"/>
  <c r="H1671" i="5"/>
  <c r="S1762" i="5"/>
  <c r="X13" i="5"/>
  <c r="R37" i="5"/>
  <c r="X37" i="5"/>
  <c r="X29" i="5"/>
  <c r="AB281" i="5"/>
  <c r="AB1162" i="5"/>
  <c r="S1162" i="5"/>
  <c r="R19" i="5"/>
  <c r="S796" i="5"/>
  <c r="X22" i="5"/>
  <c r="R80" i="5"/>
  <c r="X80" i="5"/>
  <c r="AB90" i="5"/>
  <c r="AB126" i="5"/>
  <c r="AB746" i="5"/>
  <c r="S746" i="5"/>
  <c r="R12" i="5"/>
  <c r="R33" i="5"/>
  <c r="I1147" i="5"/>
  <c r="H1147" i="5"/>
  <c r="R127" i="5"/>
  <c r="AB73" i="5"/>
  <c r="AB95" i="5"/>
  <c r="AB188" i="5"/>
  <c r="AB205" i="5"/>
  <c r="R212" i="5"/>
  <c r="R241" i="5"/>
  <c r="S427" i="5"/>
  <c r="R509" i="5"/>
  <c r="J509" i="5"/>
  <c r="I509" i="5"/>
  <c r="H509" i="5"/>
  <c r="R99" i="5"/>
  <c r="R233" i="5"/>
  <c r="R272" i="5"/>
  <c r="AB272" i="5"/>
  <c r="AB327" i="5"/>
  <c r="F385" i="5"/>
  <c r="AB385" i="5"/>
  <c r="AB50" i="5"/>
  <c r="AB91" i="5"/>
  <c r="AB103" i="5"/>
  <c r="AB156" i="5"/>
  <c r="AB276" i="5"/>
  <c r="H402" i="5"/>
  <c r="F402" i="5"/>
  <c r="S295" i="5"/>
  <c r="H374" i="5"/>
  <c r="F374" i="5"/>
  <c r="F382" i="5"/>
  <c r="H382" i="5"/>
  <c r="AB70" i="5"/>
  <c r="AB110" i="5"/>
  <c r="AB184" i="5"/>
  <c r="AB208" i="5"/>
  <c r="AB62" i="5"/>
  <c r="AB106" i="5"/>
  <c r="AB144" i="5"/>
  <c r="AB173" i="5"/>
  <c r="AB175" i="5"/>
  <c r="R235" i="5"/>
  <c r="AB210" i="5"/>
  <c r="AB235" i="5"/>
  <c r="AB257" i="5"/>
  <c r="AB277" i="5"/>
  <c r="AB289" i="5"/>
  <c r="AB295" i="5"/>
  <c r="AB299" i="5"/>
  <c r="X332" i="5"/>
  <c r="S391" i="5"/>
  <c r="AB406" i="5"/>
  <c r="S411" i="5"/>
  <c r="F468" i="5"/>
  <c r="I468" i="5"/>
  <c r="AB624" i="5"/>
  <c r="S667" i="5"/>
  <c r="AB1004" i="5"/>
  <c r="X1016" i="5"/>
  <c r="H1016" i="5"/>
  <c r="S389" i="5"/>
  <c r="F418" i="5"/>
  <c r="H418" i="5"/>
  <c r="J451" i="5"/>
  <c r="H451" i="5"/>
  <c r="S495" i="5"/>
  <c r="J592" i="5"/>
  <c r="F592" i="5"/>
  <c r="S737" i="5"/>
  <c r="AB238" i="5"/>
  <c r="R249" i="5"/>
  <c r="AB279" i="5"/>
  <c r="AB304" i="5"/>
  <c r="AB425" i="5"/>
  <c r="H425" i="5"/>
  <c r="AB671" i="5"/>
  <c r="S671" i="5"/>
  <c r="S887" i="5"/>
  <c r="AB203" i="5"/>
  <c r="AB211" i="5"/>
  <c r="AB258" i="5"/>
  <c r="AB283" i="5"/>
  <c r="S373" i="5"/>
  <c r="S383" i="5"/>
  <c r="S395" i="5"/>
  <c r="H401" i="5"/>
  <c r="X401" i="5"/>
  <c r="H435" i="5"/>
  <c r="X435" i="5"/>
  <c r="J442" i="5"/>
  <c r="I442" i="5"/>
  <c r="H442" i="5"/>
  <c r="AB492" i="5"/>
  <c r="S492" i="5"/>
  <c r="AB221" i="5"/>
  <c r="AB236" i="5"/>
  <c r="F366" i="5"/>
  <c r="X381" i="5"/>
  <c r="F381" i="5"/>
  <c r="S398" i="5"/>
  <c r="AB402" i="5"/>
  <c r="H410" i="5"/>
  <c r="AB417" i="5"/>
  <c r="AB456" i="5"/>
  <c r="S456" i="5"/>
  <c r="AB532" i="5"/>
  <c r="X532" i="5"/>
  <c r="AB619" i="5"/>
  <c r="H619" i="5"/>
  <c r="AB651" i="5"/>
  <c r="R651" i="5"/>
  <c r="J668" i="5"/>
  <c r="R668" i="5"/>
  <c r="H668" i="5"/>
  <c r="AB684" i="5"/>
  <c r="R684" i="5"/>
  <c r="R805" i="5"/>
  <c r="F805" i="5"/>
  <c r="AB334" i="5"/>
  <c r="AB405" i="5"/>
  <c r="H426" i="5"/>
  <c r="F426" i="5"/>
  <c r="S440" i="5"/>
  <c r="H456" i="5"/>
  <c r="X456" i="5"/>
  <c r="AB253" i="5"/>
  <c r="AB337" i="5"/>
  <c r="S390" i="5"/>
  <c r="X393" i="5"/>
  <c r="S417" i="5"/>
  <c r="J576" i="5"/>
  <c r="I576" i="5"/>
  <c r="AB716" i="5"/>
  <c r="S716" i="5"/>
  <c r="AB373" i="5"/>
  <c r="AB461" i="5"/>
  <c r="AB463" i="5"/>
  <c r="AB469" i="5"/>
  <c r="S485" i="5"/>
  <c r="AB511" i="5"/>
  <c r="AB522" i="5"/>
  <c r="AB525" i="5"/>
  <c r="I536" i="5"/>
  <c r="J544" i="5"/>
  <c r="AB612" i="5"/>
  <c r="AB661" i="5"/>
  <c r="AB664" i="5"/>
  <c r="AB675" i="5"/>
  <c r="AB774" i="5"/>
  <c r="F796" i="5"/>
  <c r="X796" i="5"/>
  <c r="J838" i="5"/>
  <c r="I838" i="5"/>
  <c r="AB853" i="5"/>
  <c r="S927" i="5"/>
  <c r="X960" i="5"/>
  <c r="F960" i="5"/>
  <c r="I1188" i="5"/>
  <c r="J1188" i="5"/>
  <c r="S477" i="5"/>
  <c r="S687" i="5"/>
  <c r="S1118" i="5"/>
  <c r="F1267" i="5"/>
  <c r="S362" i="5"/>
  <c r="S370" i="5"/>
  <c r="S375" i="5"/>
  <c r="AB389" i="5"/>
  <c r="S430" i="5"/>
  <c r="AB444" i="5"/>
  <c r="R447" i="5"/>
  <c r="X460" i="5"/>
  <c r="I465" i="5"/>
  <c r="AB506" i="5"/>
  <c r="AB536" i="5"/>
  <c r="I541" i="5"/>
  <c r="AB544" i="5"/>
  <c r="S561" i="5"/>
  <c r="S572" i="5"/>
  <c r="S574" i="5"/>
  <c r="S577" i="5"/>
  <c r="AB604" i="5"/>
  <c r="S607" i="5"/>
  <c r="S612" i="5"/>
  <c r="S622" i="5"/>
  <c r="AB643" i="5"/>
  <c r="S646" i="5"/>
  <c r="S649" i="5"/>
  <c r="J654" i="5"/>
  <c r="S661" i="5"/>
  <c r="AB708" i="5"/>
  <c r="H710" i="5"/>
  <c r="S718" i="5"/>
  <c r="S753" i="5"/>
  <c r="AB758" i="5"/>
  <c r="J794" i="5"/>
  <c r="H794" i="5"/>
  <c r="I806" i="5"/>
  <c r="H806" i="5"/>
  <c r="S812" i="5"/>
  <c r="H822" i="5"/>
  <c r="S836" i="5"/>
  <c r="S844" i="5"/>
  <c r="AB1074" i="5"/>
  <c r="S1074" i="5"/>
  <c r="R1216" i="5"/>
  <c r="J1216" i="5"/>
  <c r="I1216" i="5"/>
  <c r="X1216" i="5"/>
  <c r="AB1222" i="5"/>
  <c r="S1222" i="5"/>
  <c r="S1325" i="5"/>
  <c r="AB430" i="5"/>
  <c r="AB493" i="5"/>
  <c r="S508" i="5"/>
  <c r="X544" i="5"/>
  <c r="S551" i="5"/>
  <c r="S568" i="5"/>
  <c r="S571" i="5"/>
  <c r="AB580" i="5"/>
  <c r="AB599" i="5"/>
  <c r="J612" i="5"/>
  <c r="S631" i="5"/>
  <c r="AB647" i="5"/>
  <c r="S669" i="5"/>
  <c r="I705" i="5"/>
  <c r="H705" i="5"/>
  <c r="R749" i="5"/>
  <c r="X749" i="5"/>
  <c r="H770" i="5"/>
  <c r="AB789" i="5"/>
  <c r="R791" i="5"/>
  <c r="S794" i="5"/>
  <c r="S806" i="5"/>
  <c r="AB810" i="5"/>
  <c r="J822" i="5"/>
  <c r="S830" i="5"/>
  <c r="S863" i="5"/>
  <c r="AB877" i="5"/>
  <c r="S942" i="5"/>
  <c r="AB1015" i="5"/>
  <c r="F1015" i="5"/>
  <c r="R1051" i="5"/>
  <c r="H1051" i="5"/>
  <c r="J1051" i="5"/>
  <c r="R1173" i="5"/>
  <c r="H1173" i="5"/>
  <c r="H1236" i="5"/>
  <c r="I1236" i="5"/>
  <c r="I1239" i="5"/>
  <c r="AB1239" i="5"/>
  <c r="AB1311" i="5"/>
  <c r="S1609" i="5"/>
  <c r="AB1680" i="5"/>
  <c r="H1680" i="5"/>
  <c r="AB366" i="5"/>
  <c r="AB401" i="5"/>
  <c r="AB421" i="5"/>
  <c r="AB524" i="5"/>
  <c r="F544" i="5"/>
  <c r="AB552" i="5"/>
  <c r="F604" i="5"/>
  <c r="H607" i="5"/>
  <c r="AB632" i="5"/>
  <c r="F643" i="5"/>
  <c r="AB672" i="5"/>
  <c r="S750" i="5"/>
  <c r="R753" i="5"/>
  <c r="I810" i="5"/>
  <c r="X810" i="5"/>
  <c r="AB838" i="5"/>
  <c r="S855" i="5"/>
  <c r="AB860" i="5"/>
  <c r="S907" i="5"/>
  <c r="AB932" i="5"/>
  <c r="AB939" i="5"/>
  <c r="AB979" i="5"/>
  <c r="X979" i="5"/>
  <c r="S1081" i="5"/>
  <c r="AB1150" i="5"/>
  <c r="R1256" i="5"/>
  <c r="X1256" i="5"/>
  <c r="I1256" i="5"/>
  <c r="J1256" i="5"/>
  <c r="AB1259" i="5"/>
  <c r="I1336" i="5"/>
  <c r="R1336" i="5"/>
  <c r="H1336" i="5"/>
  <c r="F1336" i="5"/>
  <c r="X1336" i="5"/>
  <c r="J1336" i="5"/>
  <c r="S1505" i="5"/>
  <c r="AB1535" i="5"/>
  <c r="S1535" i="5"/>
  <c r="AB508" i="5"/>
  <c r="S576" i="5"/>
  <c r="J823" i="5"/>
  <c r="R823" i="5"/>
  <c r="X936" i="5"/>
  <c r="F936" i="5"/>
  <c r="S959" i="5"/>
  <c r="X976" i="5"/>
  <c r="F976" i="5"/>
  <c r="S1019" i="5"/>
  <c r="AB1034" i="5"/>
  <c r="R1034" i="5"/>
  <c r="I1146" i="5"/>
  <c r="F1226" i="5"/>
  <c r="S1371" i="5"/>
  <c r="AB315" i="5"/>
  <c r="S363" i="5"/>
  <c r="S381" i="5"/>
  <c r="AB446" i="5"/>
  <c r="AB453" i="5"/>
  <c r="S455" i="5"/>
  <c r="AB472" i="5"/>
  <c r="AB516" i="5"/>
  <c r="S517" i="5"/>
  <c r="S527" i="5"/>
  <c r="X536" i="5"/>
  <c r="H544" i="5"/>
  <c r="I545" i="5"/>
  <c r="S549" i="5"/>
  <c r="S552" i="5"/>
  <c r="S580" i="5"/>
  <c r="AB600" i="5"/>
  <c r="I604" i="5"/>
  <c r="AB608" i="5"/>
  <c r="S632" i="5"/>
  <c r="S643" i="5"/>
  <c r="AB648" i="5"/>
  <c r="AB681" i="5"/>
  <c r="AB692" i="5"/>
  <c r="AB696" i="5"/>
  <c r="AB753" i="5"/>
  <c r="H769" i="5"/>
  <c r="F769" i="5"/>
  <c r="AB790" i="5"/>
  <c r="X798" i="5"/>
  <c r="S810" i="5"/>
  <c r="J818" i="5"/>
  <c r="AB821" i="5"/>
  <c r="AB904" i="5"/>
  <c r="H936" i="5"/>
  <c r="S966" i="5"/>
  <c r="I976" i="5"/>
  <c r="S1064" i="5"/>
  <c r="S1137" i="5"/>
  <c r="I1339" i="5"/>
  <c r="F1339" i="5"/>
  <c r="AB913" i="5"/>
  <c r="AB917" i="5"/>
  <c r="AB984" i="5"/>
  <c r="S1018" i="5"/>
  <c r="AB1020" i="5"/>
  <c r="AB1036" i="5"/>
  <c r="AB1044" i="5"/>
  <c r="S1058" i="5"/>
  <c r="J1061" i="5"/>
  <c r="AB1066" i="5"/>
  <c r="S1073" i="5"/>
  <c r="AB1090" i="5"/>
  <c r="S1122" i="5"/>
  <c r="S1138" i="5"/>
  <c r="S1149" i="5"/>
  <c r="S1187" i="5"/>
  <c r="H1197" i="5"/>
  <c r="S1206" i="5"/>
  <c r="S1226" i="5"/>
  <c r="J1288" i="5"/>
  <c r="I1288" i="5"/>
  <c r="F1291" i="5"/>
  <c r="I1308" i="5"/>
  <c r="J1308" i="5"/>
  <c r="F1308" i="5"/>
  <c r="X1308" i="5"/>
  <c r="F1352" i="5"/>
  <c r="X1364" i="5"/>
  <c r="R1364" i="5"/>
  <c r="J1364" i="5"/>
  <c r="H1364" i="5"/>
  <c r="F1483" i="5"/>
  <c r="F1556" i="5"/>
  <c r="X1649" i="5"/>
  <c r="J1649" i="5"/>
  <c r="F1649" i="5"/>
  <c r="AB959" i="5"/>
  <c r="X995" i="5"/>
  <c r="AB1045" i="5"/>
  <c r="AB1118" i="5"/>
  <c r="I1320" i="5"/>
  <c r="R1320" i="5"/>
  <c r="S1551" i="5"/>
  <c r="AB1551" i="5"/>
  <c r="S1641" i="5"/>
  <c r="S1678" i="5"/>
  <c r="AB1678" i="5"/>
  <c r="AB1700" i="5"/>
  <c r="AB850" i="5"/>
  <c r="AB852" i="5"/>
  <c r="AB901" i="5"/>
  <c r="AB935" i="5"/>
  <c r="AB936" i="5"/>
  <c r="AB976" i="5"/>
  <c r="AB1170" i="5"/>
  <c r="S1173" i="5"/>
  <c r="X1176" i="5"/>
  <c r="AB1179" i="5"/>
  <c r="S1202" i="5"/>
  <c r="X1212" i="5"/>
  <c r="AB1235" i="5"/>
  <c r="X1252" i="5"/>
  <c r="S1309" i="5"/>
  <c r="AB1347" i="5"/>
  <c r="X1484" i="5"/>
  <c r="F1484" i="5"/>
  <c r="I1484" i="5"/>
  <c r="H1484" i="5"/>
  <c r="S1651" i="5"/>
  <c r="R1752" i="5"/>
  <c r="X1752" i="5"/>
  <c r="AB822" i="5"/>
  <c r="AB889" i="5"/>
  <c r="AB919" i="5"/>
  <c r="AB924" i="5"/>
  <c r="F959" i="5"/>
  <c r="S970" i="5"/>
  <c r="I972" i="5"/>
  <c r="AB982" i="5"/>
  <c r="F984" i="5"/>
  <c r="S994" i="5"/>
  <c r="S1010" i="5"/>
  <c r="AB1060" i="5"/>
  <c r="AB1088" i="5"/>
  <c r="S1121" i="5"/>
  <c r="H1123" i="5"/>
  <c r="AB1159" i="5"/>
  <c r="AB1174" i="5"/>
  <c r="S1179" i="5"/>
  <c r="S1186" i="5"/>
  <c r="S1210" i="5"/>
  <c r="S1230" i="5"/>
  <c r="AB1233" i="5"/>
  <c r="AB1236" i="5"/>
  <c r="I1271" i="5"/>
  <c r="F1278" i="5"/>
  <c r="AB1319" i="5"/>
  <c r="J1752" i="5"/>
  <c r="AB869" i="5"/>
  <c r="AB905" i="5"/>
  <c r="F1052" i="5"/>
  <c r="S1077" i="5"/>
  <c r="AB1086" i="5"/>
  <c r="AB1121" i="5"/>
  <c r="I1135" i="5"/>
  <c r="AB1197" i="5"/>
  <c r="R1252" i="5"/>
  <c r="J1252" i="5"/>
  <c r="F1380" i="5"/>
  <c r="AB1384" i="5"/>
  <c r="I1506" i="5"/>
  <c r="R1506" i="5"/>
  <c r="J1506" i="5"/>
  <c r="S1604" i="5"/>
  <c r="R1768" i="5"/>
  <c r="F1768" i="5"/>
  <c r="AB1077" i="5"/>
  <c r="J1272" i="5"/>
  <c r="H1272" i="5"/>
  <c r="AB1283" i="5"/>
  <c r="S1345" i="5"/>
  <c r="AB1355" i="5"/>
  <c r="S1355" i="5"/>
  <c r="F1623" i="5"/>
  <c r="R1623" i="5"/>
  <c r="X1623" i="5"/>
  <c r="R1639" i="5"/>
  <c r="F1639" i="5"/>
  <c r="R1672" i="5"/>
  <c r="J1672" i="5"/>
  <c r="I1672" i="5"/>
  <c r="X1672" i="5"/>
  <c r="AB1130" i="5"/>
  <c r="S1133" i="5"/>
  <c r="AB1163" i="5"/>
  <c r="R1189" i="5"/>
  <c r="S1317" i="5"/>
  <c r="S1330" i="5"/>
  <c r="S1334" i="5"/>
  <c r="I1544" i="5"/>
  <c r="R1544" i="5"/>
  <c r="J1544" i="5"/>
  <c r="H1544" i="5"/>
  <c r="F1544" i="5"/>
  <c r="X1544" i="5"/>
  <c r="I1572" i="5"/>
  <c r="H1572" i="5"/>
  <c r="F1655" i="5"/>
  <c r="R1655" i="5"/>
  <c r="X1655" i="5"/>
  <c r="S1670" i="5"/>
  <c r="AB1670" i="5"/>
  <c r="AB1749" i="5"/>
  <c r="AB1262" i="5"/>
  <c r="AB1285" i="5"/>
  <c r="AB1303" i="5"/>
  <c r="AB1307" i="5"/>
  <c r="AB1321" i="5"/>
  <c r="AB1327" i="5"/>
  <c r="S1357" i="5"/>
  <c r="J1372" i="5"/>
  <c r="AB1393" i="5"/>
  <c r="AB1401" i="5"/>
  <c r="S1403" i="5"/>
  <c r="S1415" i="5"/>
  <c r="AB1444" i="5"/>
  <c r="AB1457" i="5"/>
  <c r="AB1461" i="5"/>
  <c r="AB1493" i="5"/>
  <c r="AB1505" i="5"/>
  <c r="J1509" i="5"/>
  <c r="AB1525" i="5"/>
  <c r="AB1609" i="5"/>
  <c r="S1625" i="5"/>
  <c r="S1628" i="5"/>
  <c r="AB1632" i="5"/>
  <c r="J1688" i="5"/>
  <c r="AB1692" i="5"/>
  <c r="H1712" i="5"/>
  <c r="AB1720" i="5"/>
  <c r="R1732" i="5"/>
  <c r="S1750" i="5"/>
  <c r="AB1755" i="5"/>
  <c r="H1771" i="5"/>
  <c r="I1773" i="5"/>
  <c r="J1773" i="5"/>
  <c r="AB1265" i="5"/>
  <c r="AB1298" i="5"/>
  <c r="AB1315" i="5"/>
  <c r="AB1353" i="5"/>
  <c r="AB1396" i="5"/>
  <c r="AB1402" i="5"/>
  <c r="S1422" i="5"/>
  <c r="AB1456" i="5"/>
  <c r="H1493" i="5"/>
  <c r="S1529" i="5"/>
  <c r="R1538" i="5"/>
  <c r="F1576" i="5"/>
  <c r="S1591" i="5"/>
  <c r="AB1596" i="5"/>
  <c r="S1617" i="5"/>
  <c r="AB1620" i="5"/>
  <c r="AB1628" i="5"/>
  <c r="I1637" i="5"/>
  <c r="I1641" i="5"/>
  <c r="AB1654" i="5"/>
  <c r="AB1687" i="5"/>
  <c r="AB1688" i="5"/>
  <c r="AB1708" i="5"/>
  <c r="AB1716" i="5"/>
  <c r="AB1721" i="5"/>
  <c r="X1735" i="5"/>
  <c r="AB1738" i="5"/>
  <c r="S1378" i="5"/>
  <c r="S1399" i="5"/>
  <c r="S1471" i="5"/>
  <c r="I1493" i="5"/>
  <c r="S1519" i="5"/>
  <c r="S1521" i="5"/>
  <c r="S1549" i="5"/>
  <c r="I1581" i="5"/>
  <c r="S1607" i="5"/>
  <c r="S1620" i="5"/>
  <c r="S1633" i="5"/>
  <c r="S1691" i="5"/>
  <c r="S1706" i="5"/>
  <c r="S1711" i="5"/>
  <c r="S1731" i="5"/>
  <c r="J1756" i="5"/>
  <c r="S1763" i="5"/>
  <c r="AB1246" i="5"/>
  <c r="AB1258" i="5"/>
  <c r="AB1267" i="5"/>
  <c r="AB1275" i="5"/>
  <c r="X1300" i="5"/>
  <c r="H1304" i="5"/>
  <c r="AB1314" i="5"/>
  <c r="AB1343" i="5"/>
  <c r="AB1356" i="5"/>
  <c r="AB1367" i="5"/>
  <c r="S1375" i="5"/>
  <c r="AB1391" i="5"/>
  <c r="S1402" i="5"/>
  <c r="AB1448" i="5"/>
  <c r="J1493" i="5"/>
  <c r="AB1509" i="5"/>
  <c r="J1560" i="5"/>
  <c r="J1581" i="5"/>
  <c r="AB1588" i="5"/>
  <c r="AB1589" i="5"/>
  <c r="F1636" i="5"/>
  <c r="AB1728" i="5"/>
  <c r="S1761" i="5"/>
  <c r="H1765" i="5"/>
  <c r="I1794" i="5"/>
  <c r="AB1440" i="5"/>
  <c r="H1498" i="5"/>
  <c r="AB1555" i="5"/>
  <c r="AB1581" i="5"/>
  <c r="S1286" i="5"/>
  <c r="AB1335" i="5"/>
  <c r="AB1389" i="5"/>
  <c r="AB1406" i="5"/>
  <c r="AB1433" i="5"/>
  <c r="H1457" i="5"/>
  <c r="AB1472" i="5"/>
  <c r="I1485" i="5"/>
  <c r="J1489" i="5"/>
  <c r="I1501" i="5"/>
  <c r="H1509" i="5"/>
  <c r="R1514" i="5"/>
  <c r="S1517" i="5"/>
  <c r="AB1531" i="5"/>
  <c r="J1548" i="5"/>
  <c r="AB1582" i="5"/>
  <c r="AB1597" i="5"/>
  <c r="S1632" i="5"/>
  <c r="AB1636" i="5"/>
  <c r="AB1640" i="5"/>
  <c r="H1663" i="5"/>
  <c r="H1681" i="5"/>
  <c r="I1689" i="5"/>
  <c r="I1704" i="5"/>
  <c r="AB1739" i="5"/>
  <c r="S1765" i="5"/>
  <c r="AB1775" i="5"/>
  <c r="R27" i="5"/>
  <c r="X27" i="5"/>
  <c r="R51" i="5"/>
  <c r="X67" i="5"/>
  <c r="R67" i="5"/>
  <c r="R11" i="5"/>
  <c r="X11" i="5"/>
  <c r="X65" i="5"/>
  <c r="X64" i="5"/>
  <c r="R64" i="5"/>
  <c r="X87" i="5"/>
  <c r="R87" i="5"/>
  <c r="R61" i="5"/>
  <c r="R35" i="5"/>
  <c r="X35" i="5"/>
  <c r="R39" i="5"/>
  <c r="X39" i="5"/>
  <c r="R53" i="5"/>
  <c r="X53" i="5"/>
  <c r="R164" i="5"/>
  <c r="R31" i="5"/>
  <c r="X31" i="5"/>
  <c r="X47" i="5"/>
  <c r="X49" i="5"/>
  <c r="R49" i="5"/>
  <c r="R20" i="5"/>
  <c r="X20" i="5"/>
  <c r="R44" i="5"/>
  <c r="X44" i="5"/>
  <c r="R72" i="5"/>
  <c r="X72" i="5"/>
  <c r="R74" i="5"/>
  <c r="R95" i="5"/>
  <c r="R117" i="5"/>
  <c r="X117" i="5"/>
  <c r="X123" i="5"/>
  <c r="R123" i="5"/>
  <c r="R159" i="5"/>
  <c r="AB185" i="5"/>
  <c r="R245" i="5"/>
  <c r="AB82" i="5"/>
  <c r="AB86" i="5"/>
  <c r="AB98" i="5"/>
  <c r="AB162" i="5"/>
  <c r="X177" i="5"/>
  <c r="R177" i="5"/>
  <c r="X178" i="5"/>
  <c r="AB135" i="5"/>
  <c r="R16" i="5"/>
  <c r="AB48" i="5"/>
  <c r="AB63" i="5"/>
  <c r="AB66" i="5"/>
  <c r="R78" i="5"/>
  <c r="X91" i="5"/>
  <c r="X127" i="5"/>
  <c r="AB143" i="5"/>
  <c r="R151" i="5"/>
  <c r="AB169" i="5"/>
  <c r="R183" i="5"/>
  <c r="AB320" i="5"/>
  <c r="AB118" i="5"/>
  <c r="AB12" i="5"/>
  <c r="R13" i="5"/>
  <c r="R22" i="5"/>
  <c r="R29" i="5"/>
  <c r="AB45" i="5"/>
  <c r="AB46" i="5"/>
  <c r="R55" i="5"/>
  <c r="AB60" i="5"/>
  <c r="AB69" i="5"/>
  <c r="X74" i="5"/>
  <c r="R101" i="5"/>
  <c r="X101" i="5"/>
  <c r="R113" i="5"/>
  <c r="R119" i="5"/>
  <c r="AB122" i="5"/>
  <c r="X172" i="5"/>
  <c r="R172" i="5"/>
  <c r="X183" i="5"/>
  <c r="AB94" i="5"/>
  <c r="AB52" i="5"/>
  <c r="X58" i="5"/>
  <c r="X83" i="5"/>
  <c r="X95" i="5"/>
  <c r="X111" i="5"/>
  <c r="AB134" i="5"/>
  <c r="R167" i="5"/>
  <c r="X167" i="5"/>
  <c r="X179" i="5"/>
  <c r="R179" i="5"/>
  <c r="X180" i="5"/>
  <c r="R145" i="5"/>
  <c r="AB57" i="5"/>
  <c r="AB81" i="5"/>
  <c r="R85" i="5"/>
  <c r="AB87" i="5"/>
  <c r="AB102" i="5"/>
  <c r="X103" i="5"/>
  <c r="R103" i="5"/>
  <c r="R156" i="5"/>
  <c r="R232" i="5"/>
  <c r="X250" i="5"/>
  <c r="X259" i="5"/>
  <c r="AB150" i="5"/>
  <c r="X24" i="5"/>
  <c r="R41" i="5"/>
  <c r="X55" i="5"/>
  <c r="AB59" i="5"/>
  <c r="R97" i="5"/>
  <c r="R137" i="5"/>
  <c r="AB142" i="5"/>
  <c r="R149" i="5"/>
  <c r="R166" i="5"/>
  <c r="X181" i="5"/>
  <c r="AB204" i="5"/>
  <c r="X254" i="5"/>
  <c r="AB270" i="5"/>
  <c r="X321" i="5"/>
  <c r="R707" i="5"/>
  <c r="J707" i="5"/>
  <c r="I713" i="5"/>
  <c r="R713" i="5"/>
  <c r="H713" i="5"/>
  <c r="F713" i="5"/>
  <c r="R852" i="5"/>
  <c r="F852" i="5"/>
  <c r="AB107" i="5"/>
  <c r="AB139" i="5"/>
  <c r="AB147" i="5"/>
  <c r="R160" i="5"/>
  <c r="AB181" i="5"/>
  <c r="AB195" i="5"/>
  <c r="AB196" i="5"/>
  <c r="AB199" i="5"/>
  <c r="AB202" i="5"/>
  <c r="R224" i="5"/>
  <c r="R243" i="5"/>
  <c r="R284" i="5"/>
  <c r="AB123" i="5"/>
  <c r="AB130" i="5"/>
  <c r="AB174" i="5"/>
  <c r="AB176" i="5"/>
  <c r="AB178" i="5"/>
  <c r="AB180" i="5"/>
  <c r="X205" i="5"/>
  <c r="R205" i="5"/>
  <c r="X226" i="5"/>
  <c r="R226" i="5"/>
  <c r="AB229" i="5"/>
  <c r="R198" i="5"/>
  <c r="AB77" i="5"/>
  <c r="AB99" i="5"/>
  <c r="AB114" i="5"/>
  <c r="AB119" i="5"/>
  <c r="X130" i="5"/>
  <c r="AB132" i="5"/>
  <c r="AB163" i="5"/>
  <c r="AB186" i="5"/>
  <c r="X212" i="5"/>
  <c r="X256" i="5"/>
  <c r="X413" i="5"/>
  <c r="H413" i="5"/>
  <c r="F413" i="5"/>
  <c r="AB115" i="5"/>
  <c r="AB137" i="5"/>
  <c r="AB145" i="5"/>
  <c r="AB151" i="5"/>
  <c r="AB152" i="5"/>
  <c r="X160" i="5"/>
  <c r="AB183" i="5"/>
  <c r="X185" i="5"/>
  <c r="X192" i="5"/>
  <c r="R222" i="5"/>
  <c r="AB223" i="5"/>
  <c r="X251" i="5"/>
  <c r="AB262" i="5"/>
  <c r="AB170" i="5"/>
  <c r="AB177" i="5"/>
  <c r="AB179" i="5"/>
  <c r="X209" i="5"/>
  <c r="R209" i="5"/>
  <c r="X358" i="5"/>
  <c r="F358" i="5"/>
  <c r="J358" i="5"/>
  <c r="H358" i="5"/>
  <c r="H361" i="5"/>
  <c r="X361" i="5"/>
  <c r="H369" i="5"/>
  <c r="F369" i="5"/>
  <c r="X369" i="5"/>
  <c r="AB234" i="5"/>
  <c r="R263" i="5"/>
  <c r="X263" i="5"/>
  <c r="AB269" i="5"/>
  <c r="X337" i="5"/>
  <c r="H377" i="5"/>
  <c r="X377" i="5"/>
  <c r="S564" i="5"/>
  <c r="AB564" i="5"/>
  <c r="AB227" i="5"/>
  <c r="AB259" i="5"/>
  <c r="X296" i="5"/>
  <c r="X334" i="5"/>
  <c r="X390" i="5"/>
  <c r="H390" i="5"/>
  <c r="J390" i="5"/>
  <c r="F390" i="5"/>
  <c r="H417" i="5"/>
  <c r="F417" i="5"/>
  <c r="R431" i="5"/>
  <c r="X431" i="5"/>
  <c r="J484" i="5"/>
  <c r="X484" i="5"/>
  <c r="R500" i="5"/>
  <c r="I500" i="5"/>
  <c r="F500" i="5"/>
  <c r="X500" i="5"/>
  <c r="AB250" i="5"/>
  <c r="AB254" i="5"/>
  <c r="R298" i="5"/>
  <c r="X328" i="5"/>
  <c r="AB331" i="5"/>
  <c r="X362" i="5"/>
  <c r="H362" i="5"/>
  <c r="J362" i="5"/>
  <c r="F362" i="5"/>
  <c r="S386" i="5"/>
  <c r="AB386" i="5"/>
  <c r="S407" i="5"/>
  <c r="X429" i="5"/>
  <c r="H429" i="5"/>
  <c r="F429" i="5"/>
  <c r="R446" i="5"/>
  <c r="H446" i="5"/>
  <c r="J446" i="5"/>
  <c r="F446" i="5"/>
  <c r="X446" i="5"/>
  <c r="AB231" i="5"/>
  <c r="X261" i="5"/>
  <c r="X280" i="5"/>
  <c r="R290" i="5"/>
  <c r="AB301" i="5"/>
  <c r="X325" i="5"/>
  <c r="AB328" i="5"/>
  <c r="X386" i="5"/>
  <c r="F386" i="5"/>
  <c r="J386" i="5"/>
  <c r="H386" i="5"/>
  <c r="AB418" i="5"/>
  <c r="S418" i="5"/>
  <c r="X438" i="5"/>
  <c r="R438" i="5"/>
  <c r="AB213" i="5"/>
  <c r="AB239" i="5"/>
  <c r="AB251" i="5"/>
  <c r="AB256" i="5"/>
  <c r="X297" i="5"/>
  <c r="X316" i="5"/>
  <c r="AB319" i="5"/>
  <c r="S399" i="5"/>
  <c r="S468" i="5"/>
  <c r="AB468" i="5"/>
  <c r="X241" i="5"/>
  <c r="AB302" i="5"/>
  <c r="AB321" i="5"/>
  <c r="S358" i="5"/>
  <c r="AB358" i="5"/>
  <c r="AB369" i="5"/>
  <c r="S369" i="5"/>
  <c r="AB413" i="5"/>
  <c r="S413" i="5"/>
  <c r="AB267" i="5"/>
  <c r="AB298" i="5"/>
  <c r="AB305" i="5"/>
  <c r="AB306" i="5"/>
  <c r="AB316" i="5"/>
  <c r="AB325" i="5"/>
  <c r="S359" i="5"/>
  <c r="AB361" i="5"/>
  <c r="S365" i="5"/>
  <c r="S379" i="5"/>
  <c r="S382" i="5"/>
  <c r="S387" i="5"/>
  <c r="F401" i="5"/>
  <c r="F409" i="5"/>
  <c r="X410" i="5"/>
  <c r="J410" i="5"/>
  <c r="S421" i="5"/>
  <c r="S422" i="5"/>
  <c r="AB437" i="5"/>
  <c r="X459" i="5"/>
  <c r="J465" i="5"/>
  <c r="S471" i="5"/>
  <c r="S472" i="5"/>
  <c r="S479" i="5"/>
  <c r="S480" i="5"/>
  <c r="S484" i="5"/>
  <c r="S488" i="5"/>
  <c r="AB501" i="5"/>
  <c r="S501" i="5"/>
  <c r="S504" i="5"/>
  <c r="AB504" i="5"/>
  <c r="X508" i="5"/>
  <c r="AB512" i="5"/>
  <c r="R528" i="5"/>
  <c r="H528" i="5"/>
  <c r="F528" i="5"/>
  <c r="X528" i="5"/>
  <c r="J528" i="5"/>
  <c r="S610" i="5"/>
  <c r="X277" i="5"/>
  <c r="AB292" i="5"/>
  <c r="X302" i="5"/>
  <c r="AB310" i="5"/>
  <c r="R335" i="5"/>
  <c r="AB338" i="5"/>
  <c r="X382" i="5"/>
  <c r="J382" i="5"/>
  <c r="S393" i="5"/>
  <c r="S401" i="5"/>
  <c r="S402" i="5"/>
  <c r="I406" i="5"/>
  <c r="AB410" i="5"/>
  <c r="AB422" i="5"/>
  <c r="X425" i="5"/>
  <c r="S464" i="5"/>
  <c r="R465" i="5"/>
  <c r="AB471" i="5"/>
  <c r="R477" i="5"/>
  <c r="I477" i="5"/>
  <c r="R504" i="5"/>
  <c r="J504" i="5"/>
  <c r="I504" i="5"/>
  <c r="X504" i="5"/>
  <c r="H535" i="5"/>
  <c r="X535" i="5"/>
  <c r="AB271" i="5"/>
  <c r="AB335" i="5"/>
  <c r="AB365" i="5"/>
  <c r="AB382" i="5"/>
  <c r="R394" i="5"/>
  <c r="F398" i="5"/>
  <c r="X402" i="5"/>
  <c r="J402" i="5"/>
  <c r="S423" i="5"/>
  <c r="AB429" i="5"/>
  <c r="I435" i="5"/>
  <c r="J435" i="5"/>
  <c r="X453" i="5"/>
  <c r="F453" i="5"/>
  <c r="J453" i="5"/>
  <c r="AB480" i="5"/>
  <c r="AB488" i="5"/>
  <c r="S500" i="5"/>
  <c r="AB500" i="5"/>
  <c r="R512" i="5"/>
  <c r="H512" i="5"/>
  <c r="F512" i="5"/>
  <c r="X512" i="5"/>
  <c r="J512" i="5"/>
  <c r="S520" i="5"/>
  <c r="AB520" i="5"/>
  <c r="X523" i="5"/>
  <c r="J556" i="5"/>
  <c r="I556" i="5"/>
  <c r="F556" i="5"/>
  <c r="H559" i="5"/>
  <c r="AB559" i="5"/>
  <c r="AB786" i="5"/>
  <c r="S786" i="5"/>
  <c r="S820" i="5"/>
  <c r="S1127" i="5"/>
  <c r="AB1136" i="5"/>
  <c r="S1136" i="5"/>
  <c r="AB309" i="5"/>
  <c r="S366" i="5"/>
  <c r="S374" i="5"/>
  <c r="F397" i="5"/>
  <c r="X426" i="5"/>
  <c r="J426" i="5"/>
  <c r="AB432" i="5"/>
  <c r="R432" i="5"/>
  <c r="R464" i="5"/>
  <c r="J464" i="5"/>
  <c r="R472" i="5"/>
  <c r="I472" i="5"/>
  <c r="AB473" i="5"/>
  <c r="S487" i="5"/>
  <c r="I768" i="5"/>
  <c r="F768" i="5"/>
  <c r="AB294" i="5"/>
  <c r="AB300" i="5"/>
  <c r="AB332" i="5"/>
  <c r="S357" i="5"/>
  <c r="S367" i="5"/>
  <c r="S371" i="5"/>
  <c r="H373" i="5"/>
  <c r="X374" i="5"/>
  <c r="J374" i="5"/>
  <c r="AB377" i="5"/>
  <c r="H397" i="5"/>
  <c r="F410" i="5"/>
  <c r="S415" i="5"/>
  <c r="AB426" i="5"/>
  <c r="F442" i="5"/>
  <c r="X442" i="5"/>
  <c r="H453" i="5"/>
  <c r="AB458" i="5"/>
  <c r="R460" i="5"/>
  <c r="H460" i="5"/>
  <c r="AB467" i="5"/>
  <c r="S467" i="5"/>
  <c r="X472" i="5"/>
  <c r="R485" i="5"/>
  <c r="H485" i="5"/>
  <c r="H520" i="5"/>
  <c r="X520" i="5"/>
  <c r="AB538" i="5"/>
  <c r="S538" i="5"/>
  <c r="AB374" i="5"/>
  <c r="S394" i="5"/>
  <c r="S405" i="5"/>
  <c r="X418" i="5"/>
  <c r="J418" i="5"/>
  <c r="S429" i="5"/>
  <c r="S450" i="5"/>
  <c r="I451" i="5"/>
  <c r="X451" i="5"/>
  <c r="I453" i="5"/>
  <c r="R468" i="5"/>
  <c r="X468" i="5"/>
  <c r="F472" i="5"/>
  <c r="S476" i="5"/>
  <c r="AB483" i="5"/>
  <c r="S496" i="5"/>
  <c r="J548" i="5"/>
  <c r="X548" i="5"/>
  <c r="J560" i="5"/>
  <c r="I560" i="5"/>
  <c r="F560" i="5"/>
  <c r="AB563" i="5"/>
  <c r="S563" i="5"/>
  <c r="F763" i="5"/>
  <c r="X365" i="5"/>
  <c r="F365" i="5"/>
  <c r="X398" i="5"/>
  <c r="H398" i="5"/>
  <c r="H472" i="5"/>
  <c r="AB484" i="5"/>
  <c r="H488" i="5"/>
  <c r="F488" i="5"/>
  <c r="R496" i="5"/>
  <c r="H496" i="5"/>
  <c r="F496" i="5"/>
  <c r="X496" i="5"/>
  <c r="I503" i="5"/>
  <c r="AB503" i="5"/>
  <c r="S528" i="5"/>
  <c r="AB528" i="5"/>
  <c r="H588" i="5"/>
  <c r="AB742" i="5"/>
  <c r="S742" i="5"/>
  <c r="R524" i="5"/>
  <c r="I524" i="5"/>
  <c r="AB595" i="5"/>
  <c r="S595" i="5"/>
  <c r="AB627" i="5"/>
  <c r="S627" i="5"/>
  <c r="R648" i="5"/>
  <c r="J648" i="5"/>
  <c r="H648" i="5"/>
  <c r="S653" i="5"/>
  <c r="R656" i="5"/>
  <c r="J656" i="5"/>
  <c r="F748" i="5"/>
  <c r="X748" i="5"/>
  <c r="S832" i="5"/>
  <c r="AB847" i="5"/>
  <c r="S847" i="5"/>
  <c r="F927" i="5"/>
  <c r="X927" i="5"/>
  <c r="AB960" i="5"/>
  <c r="S1023" i="5"/>
  <c r="J1384" i="5"/>
  <c r="H1384" i="5"/>
  <c r="F1384" i="5"/>
  <c r="I1384" i="5"/>
  <c r="AB1412" i="5"/>
  <c r="AB390" i="5"/>
  <c r="AB490" i="5"/>
  <c r="AB495" i="5"/>
  <c r="S509" i="5"/>
  <c r="AB535" i="5"/>
  <c r="H536" i="5"/>
  <c r="S541" i="5"/>
  <c r="AB571" i="5"/>
  <c r="H571" i="5"/>
  <c r="J580" i="5"/>
  <c r="F580" i="5"/>
  <c r="AB642" i="5"/>
  <c r="S642" i="5"/>
  <c r="F648" i="5"/>
  <c r="S689" i="5"/>
  <c r="S710" i="5"/>
  <c r="I721" i="5"/>
  <c r="R721" i="5"/>
  <c r="H721" i="5"/>
  <c r="F721" i="5"/>
  <c r="S749" i="5"/>
  <c r="R765" i="5"/>
  <c r="H765" i="5"/>
  <c r="F765" i="5"/>
  <c r="S883" i="5"/>
  <c r="AB515" i="5"/>
  <c r="S524" i="5"/>
  <c r="S555" i="5"/>
  <c r="S557" i="5"/>
  <c r="J564" i="5"/>
  <c r="I564" i="5"/>
  <c r="F564" i="5"/>
  <c r="AB567" i="5"/>
  <c r="R596" i="5"/>
  <c r="R664" i="5"/>
  <c r="J664" i="5"/>
  <c r="H664" i="5"/>
  <c r="F664" i="5"/>
  <c r="R678" i="5"/>
  <c r="J678" i="5"/>
  <c r="AB693" i="5"/>
  <c r="S693" i="5"/>
  <c r="S766" i="5"/>
  <c r="S533" i="5"/>
  <c r="S540" i="5"/>
  <c r="S560" i="5"/>
  <c r="S569" i="5"/>
  <c r="H591" i="5"/>
  <c r="AB591" i="5"/>
  <c r="S597" i="5"/>
  <c r="J600" i="5"/>
  <c r="I600" i="5"/>
  <c r="J620" i="5"/>
  <c r="I620" i="5"/>
  <c r="F620" i="5"/>
  <c r="S629" i="5"/>
  <c r="J632" i="5"/>
  <c r="I632" i="5"/>
  <c r="AB665" i="5"/>
  <c r="S665" i="5"/>
  <c r="R696" i="5"/>
  <c r="J696" i="5"/>
  <c r="H696" i="5"/>
  <c r="S702" i="5"/>
  <c r="R764" i="5"/>
  <c r="I764" i="5"/>
  <c r="F764" i="5"/>
  <c r="S842" i="5"/>
  <c r="AB842" i="5"/>
  <c r="S871" i="5"/>
  <c r="AB362" i="5"/>
  <c r="AB398" i="5"/>
  <c r="S503" i="5"/>
  <c r="F515" i="5"/>
  <c r="X524" i="5"/>
  <c r="AB533" i="5"/>
  <c r="S545" i="5"/>
  <c r="S553" i="5"/>
  <c r="S567" i="5"/>
  <c r="S587" i="5"/>
  <c r="S589" i="5"/>
  <c r="S592" i="5"/>
  <c r="F600" i="5"/>
  <c r="S624" i="5"/>
  <c r="F632" i="5"/>
  <c r="X635" i="5"/>
  <c r="F638" i="5"/>
  <c r="AB655" i="5"/>
  <c r="S655" i="5"/>
  <c r="F696" i="5"/>
  <c r="AB749" i="5"/>
  <c r="X764" i="5"/>
  <c r="S840" i="5"/>
  <c r="X845" i="5"/>
  <c r="J845" i="5"/>
  <c r="H845" i="5"/>
  <c r="I845" i="5"/>
  <c r="F845" i="5"/>
  <c r="S975" i="5"/>
  <c r="S506" i="5"/>
  <c r="S519" i="5"/>
  <c r="AB555" i="5"/>
  <c r="AB568" i="5"/>
  <c r="S570" i="5"/>
  <c r="S578" i="5"/>
  <c r="AB584" i="5"/>
  <c r="F655" i="5"/>
  <c r="X655" i="5"/>
  <c r="AB680" i="5"/>
  <c r="S683" i="5"/>
  <c r="AB766" i="5"/>
  <c r="X1028" i="5"/>
  <c r="H1028" i="5"/>
  <c r="F1028" i="5"/>
  <c r="I1028" i="5"/>
  <c r="AB596" i="5"/>
  <c r="S616" i="5"/>
  <c r="AB623" i="5"/>
  <c r="AB628" i="5"/>
  <c r="AB641" i="5"/>
  <c r="AB709" i="5"/>
  <c r="AB725" i="5"/>
  <c r="AB733" i="5"/>
  <c r="J750" i="5"/>
  <c r="AB765" i="5"/>
  <c r="AB864" i="5"/>
  <c r="S879" i="5"/>
  <c r="AB920" i="5"/>
  <c r="S1026" i="5"/>
  <c r="I1031" i="5"/>
  <c r="F1031" i="5"/>
  <c r="X1031" i="5"/>
  <c r="H1034" i="5"/>
  <c r="X1034" i="5"/>
  <c r="R1047" i="5"/>
  <c r="J1047" i="5"/>
  <c r="H1047" i="5"/>
  <c r="F1047" i="5"/>
  <c r="S1050" i="5"/>
  <c r="I1073" i="5"/>
  <c r="AB1073" i="5"/>
  <c r="S1076" i="5"/>
  <c r="AB1076" i="5"/>
  <c r="AB1102" i="5"/>
  <c r="S1102" i="5"/>
  <c r="F1110" i="5"/>
  <c r="S1114" i="5"/>
  <c r="S1130" i="5"/>
  <c r="AB1166" i="5"/>
  <c r="AB556" i="5"/>
  <c r="AB583" i="5"/>
  <c r="H584" i="5"/>
  <c r="AB588" i="5"/>
  <c r="S601" i="5"/>
  <c r="AB615" i="5"/>
  <c r="AB620" i="5"/>
  <c r="S633" i="5"/>
  <c r="S681" i="5"/>
  <c r="AB689" i="5"/>
  <c r="AB704" i="5"/>
  <c r="X737" i="5"/>
  <c r="AB748" i="5"/>
  <c r="H805" i="5"/>
  <c r="AB806" i="5"/>
  <c r="AB814" i="5"/>
  <c r="AB824" i="5"/>
  <c r="S824" i="5"/>
  <c r="AB856" i="5"/>
  <c r="AB876" i="5"/>
  <c r="I876" i="5"/>
  <c r="J944" i="5"/>
  <c r="S991" i="5"/>
  <c r="AB1023" i="5"/>
  <c r="F1023" i="5"/>
  <c r="AB1032" i="5"/>
  <c r="S1032" i="5"/>
  <c r="S1161" i="5"/>
  <c r="I1172" i="5"/>
  <c r="J1172" i="5"/>
  <c r="X1172" i="5"/>
  <c r="R1172" i="5"/>
  <c r="R1244" i="5"/>
  <c r="J1244" i="5"/>
  <c r="I1244" i="5"/>
  <c r="H1244" i="5"/>
  <c r="F1244" i="5"/>
  <c r="X1244" i="5"/>
  <c r="I1255" i="5"/>
  <c r="H1255" i="5"/>
  <c r="F1255" i="5"/>
  <c r="AB750" i="5"/>
  <c r="J814" i="5"/>
  <c r="X814" i="5"/>
  <c r="AB896" i="5"/>
  <c r="S911" i="5"/>
  <c r="AB931" i="5"/>
  <c r="S954" i="5"/>
  <c r="S986" i="5"/>
  <c r="X1020" i="5"/>
  <c r="I1020" i="5"/>
  <c r="H1020" i="5"/>
  <c r="F1020" i="5"/>
  <c r="F1027" i="5"/>
  <c r="AB1081" i="5"/>
  <c r="AB1100" i="5"/>
  <c r="F1100" i="5"/>
  <c r="AB1112" i="5"/>
  <c r="F1238" i="5"/>
  <c r="X1238" i="5"/>
  <c r="H603" i="5"/>
  <c r="S638" i="5"/>
  <c r="AB659" i="5"/>
  <c r="F670" i="5"/>
  <c r="F679" i="5"/>
  <c r="F749" i="5"/>
  <c r="X750" i="5"/>
  <c r="I767" i="5"/>
  <c r="AB780" i="5"/>
  <c r="S780" i="5"/>
  <c r="H790" i="5"/>
  <c r="S798" i="5"/>
  <c r="H807" i="5"/>
  <c r="S822" i="5"/>
  <c r="I824" i="5"/>
  <c r="AB828" i="5"/>
  <c r="S828" i="5"/>
  <c r="AB868" i="5"/>
  <c r="X924" i="5"/>
  <c r="H924" i="5"/>
  <c r="X928" i="5"/>
  <c r="I928" i="5"/>
  <c r="H928" i="5"/>
  <c r="F928" i="5"/>
  <c r="AB938" i="5"/>
  <c r="S938" i="5"/>
  <c r="S951" i="5"/>
  <c r="AB968" i="5"/>
  <c r="X988" i="5"/>
  <c r="H988" i="5"/>
  <c r="F988" i="5"/>
  <c r="AB1012" i="5"/>
  <c r="AB1039" i="5"/>
  <c r="S1039" i="5"/>
  <c r="H1069" i="5"/>
  <c r="AB1069" i="5"/>
  <c r="S1104" i="5"/>
  <c r="AB1104" i="5"/>
  <c r="F1112" i="5"/>
  <c r="X1112" i="5"/>
  <c r="X1139" i="5"/>
  <c r="R1139" i="5"/>
  <c r="J1139" i="5"/>
  <c r="H1139" i="5"/>
  <c r="F1139" i="5"/>
  <c r="S536" i="5"/>
  <c r="J541" i="5"/>
  <c r="S544" i="5"/>
  <c r="S559" i="5"/>
  <c r="S591" i="5"/>
  <c r="I592" i="5"/>
  <c r="S596" i="5"/>
  <c r="S602" i="5"/>
  <c r="S621" i="5"/>
  <c r="S623" i="5"/>
  <c r="S628" i="5"/>
  <c r="S634" i="5"/>
  <c r="S637" i="5"/>
  <c r="F640" i="5"/>
  <c r="S641" i="5"/>
  <c r="AB657" i="5"/>
  <c r="S659" i="5"/>
  <c r="F663" i="5"/>
  <c r="H679" i="5"/>
  <c r="S695" i="5"/>
  <c r="F701" i="5"/>
  <c r="I710" i="5"/>
  <c r="S744" i="5"/>
  <c r="H749" i="5"/>
  <c r="S762" i="5"/>
  <c r="H766" i="5"/>
  <c r="J767" i="5"/>
  <c r="AB769" i="5"/>
  <c r="I790" i="5"/>
  <c r="AB792" i="5"/>
  <c r="AB798" i="5"/>
  <c r="J803" i="5"/>
  <c r="AB888" i="5"/>
  <c r="AB908" i="5"/>
  <c r="I908" i="5"/>
  <c r="F924" i="5"/>
  <c r="AB928" i="5"/>
  <c r="AB934" i="5"/>
  <c r="S934" i="5"/>
  <c r="AB951" i="5"/>
  <c r="F951" i="5"/>
  <c r="AB963" i="5"/>
  <c r="R963" i="5"/>
  <c r="S978" i="5"/>
  <c r="S1007" i="5"/>
  <c r="R1012" i="5"/>
  <c r="AB1085" i="5"/>
  <c r="S1085" i="5"/>
  <c r="X1115" i="5"/>
  <c r="J1115" i="5"/>
  <c r="R1192" i="5"/>
  <c r="F1192" i="5"/>
  <c r="X1192" i="5"/>
  <c r="J1192" i="5"/>
  <c r="I1192" i="5"/>
  <c r="AB531" i="5"/>
  <c r="AB547" i="5"/>
  <c r="S566" i="5"/>
  <c r="S585" i="5"/>
  <c r="S598" i="5"/>
  <c r="S617" i="5"/>
  <c r="S619" i="5"/>
  <c r="S630" i="5"/>
  <c r="AB635" i="5"/>
  <c r="S657" i="5"/>
  <c r="S679" i="5"/>
  <c r="AB688" i="5"/>
  <c r="S722" i="5"/>
  <c r="S724" i="5"/>
  <c r="S732" i="5"/>
  <c r="X746" i="5"/>
  <c r="S748" i="5"/>
  <c r="H750" i="5"/>
  <c r="I751" i="5"/>
  <c r="X753" i="5"/>
  <c r="S758" i="5"/>
  <c r="S760" i="5"/>
  <c r="AB782" i="5"/>
  <c r="AB794" i="5"/>
  <c r="AB804" i="5"/>
  <c r="AB808" i="5"/>
  <c r="S808" i="5"/>
  <c r="R821" i="5"/>
  <c r="R833" i="5"/>
  <c r="F833" i="5"/>
  <c r="AB837" i="5"/>
  <c r="AB885" i="5"/>
  <c r="S903" i="5"/>
  <c r="AB927" i="5"/>
  <c r="H932" i="5"/>
  <c r="S946" i="5"/>
  <c r="X948" i="5"/>
  <c r="I948" i="5"/>
  <c r="H948" i="5"/>
  <c r="F948" i="5"/>
  <c r="AB983" i="5"/>
  <c r="F983" i="5"/>
  <c r="AB1007" i="5"/>
  <c r="X1007" i="5"/>
  <c r="AB1098" i="5"/>
  <c r="S1098" i="5"/>
  <c r="I1142" i="5"/>
  <c r="H1142" i="5"/>
  <c r="R1207" i="5"/>
  <c r="I1207" i="5"/>
  <c r="R1215" i="5"/>
  <c r="I1215" i="5"/>
  <c r="F576" i="5"/>
  <c r="S581" i="5"/>
  <c r="F608" i="5"/>
  <c r="S613" i="5"/>
  <c r="AB660" i="5"/>
  <c r="AB724" i="5"/>
  <c r="AB732" i="5"/>
  <c r="H754" i="5"/>
  <c r="AB764" i="5"/>
  <c r="X769" i="5"/>
  <c r="R785" i="5"/>
  <c r="R789" i="5"/>
  <c r="S792" i="5"/>
  <c r="I794" i="5"/>
  <c r="X794" i="5"/>
  <c r="AB802" i="5"/>
  <c r="S802" i="5"/>
  <c r="S826" i="5"/>
  <c r="AB834" i="5"/>
  <c r="S834" i="5"/>
  <c r="AB900" i="5"/>
  <c r="I924" i="5"/>
  <c r="AB992" i="5"/>
  <c r="AB1002" i="5"/>
  <c r="S1002" i="5"/>
  <c r="X1004" i="5"/>
  <c r="I1004" i="5"/>
  <c r="H1004" i="5"/>
  <c r="F1004" i="5"/>
  <c r="S1031" i="5"/>
  <c r="AB1037" i="5"/>
  <c r="F1053" i="5"/>
  <c r="AB1053" i="5"/>
  <c r="AB1089" i="5"/>
  <c r="S1089" i="5"/>
  <c r="AB1110" i="5"/>
  <c r="S1110" i="5"/>
  <c r="AB1171" i="5"/>
  <c r="AB812" i="5"/>
  <c r="AB836" i="5"/>
  <c r="AB841" i="5"/>
  <c r="AB880" i="5"/>
  <c r="AB912" i="5"/>
  <c r="AB970" i="5"/>
  <c r="F971" i="5"/>
  <c r="AB972" i="5"/>
  <c r="AB975" i="5"/>
  <c r="H976" i="5"/>
  <c r="H984" i="5"/>
  <c r="F987" i="5"/>
  <c r="AB988" i="5"/>
  <c r="AB991" i="5"/>
  <c r="J996" i="5"/>
  <c r="I1008" i="5"/>
  <c r="I1016" i="5"/>
  <c r="AB1028" i="5"/>
  <c r="AB1040" i="5"/>
  <c r="J1052" i="5"/>
  <c r="R1060" i="5"/>
  <c r="AB1061" i="5"/>
  <c r="AB1065" i="5"/>
  <c r="AB1096" i="5"/>
  <c r="AB1106" i="5"/>
  <c r="AB1108" i="5"/>
  <c r="AB1116" i="5"/>
  <c r="AB1128" i="5"/>
  <c r="S1128" i="5"/>
  <c r="S1145" i="5"/>
  <c r="X1147" i="5"/>
  <c r="R1147" i="5"/>
  <c r="J1147" i="5"/>
  <c r="F1147" i="5"/>
  <c r="R1176" i="5"/>
  <c r="J1176" i="5"/>
  <c r="H1176" i="5"/>
  <c r="F1176" i="5"/>
  <c r="AB1225" i="5"/>
  <c r="S1225" i="5"/>
  <c r="AB1227" i="5"/>
  <c r="I1232" i="5"/>
  <c r="H1232" i="5"/>
  <c r="F1232" i="5"/>
  <c r="X1232" i="5"/>
  <c r="R1232" i="5"/>
  <c r="S1245" i="5"/>
  <c r="I1247" i="5"/>
  <c r="H1247" i="5"/>
  <c r="R1280" i="5"/>
  <c r="F1280" i="5"/>
  <c r="J1280" i="5"/>
  <c r="I1280" i="5"/>
  <c r="H1280" i="5"/>
  <c r="X1280" i="5"/>
  <c r="F1342" i="5"/>
  <c r="AB996" i="5"/>
  <c r="S1052" i="5"/>
  <c r="S1153" i="5"/>
  <c r="R1183" i="5"/>
  <c r="I1183" i="5"/>
  <c r="J1260" i="5"/>
  <c r="I1260" i="5"/>
  <c r="H1260" i="5"/>
  <c r="F1260" i="5"/>
  <c r="X1260" i="5"/>
  <c r="F1287" i="5"/>
  <c r="I1287" i="5"/>
  <c r="H1287" i="5"/>
  <c r="J1328" i="5"/>
  <c r="I1328" i="5"/>
  <c r="X1328" i="5"/>
  <c r="R1328" i="5"/>
  <c r="H1328" i="5"/>
  <c r="F1328" i="5"/>
  <c r="S1407" i="5"/>
  <c r="AB818" i="5"/>
  <c r="AB950" i="5"/>
  <c r="AB964" i="5"/>
  <c r="AB967" i="5"/>
  <c r="AB1008" i="5"/>
  <c r="AB1011" i="5"/>
  <c r="AB1016" i="5"/>
  <c r="AB1019" i="5"/>
  <c r="AB1022" i="5"/>
  <c r="AB1082" i="5"/>
  <c r="J1137" i="5"/>
  <c r="F1137" i="5"/>
  <c r="AB1146" i="5"/>
  <c r="AB1194" i="5"/>
  <c r="H1227" i="5"/>
  <c r="I1227" i="5"/>
  <c r="F1227" i="5"/>
  <c r="F1295" i="5"/>
  <c r="I1295" i="5"/>
  <c r="H1295" i="5"/>
  <c r="I1331" i="5"/>
  <c r="F1331" i="5"/>
  <c r="H1331" i="5"/>
  <c r="S1351" i="5"/>
  <c r="S962" i="5"/>
  <c r="S967" i="5"/>
  <c r="S982" i="5"/>
  <c r="AB1126" i="5"/>
  <c r="S1126" i="5"/>
  <c r="X1143" i="5"/>
  <c r="J1143" i="5"/>
  <c r="I1143" i="5"/>
  <c r="H1143" i="5"/>
  <c r="S1157" i="5"/>
  <c r="S1165" i="5"/>
  <c r="S1189" i="5"/>
  <c r="R1191" i="5"/>
  <c r="I1191" i="5"/>
  <c r="I1196" i="5"/>
  <c r="R1196" i="5"/>
  <c r="R1200" i="5"/>
  <c r="J1200" i="5"/>
  <c r="I1200" i="5"/>
  <c r="F1200" i="5"/>
  <c r="X1200" i="5"/>
  <c r="R1248" i="5"/>
  <c r="J1248" i="5"/>
  <c r="I1248" i="5"/>
  <c r="H1248" i="5"/>
  <c r="F1248" i="5"/>
  <c r="X1248" i="5"/>
  <c r="F1266" i="5"/>
  <c r="AB796" i="5"/>
  <c r="S867" i="5"/>
  <c r="S899" i="5"/>
  <c r="S930" i="5"/>
  <c r="S935" i="5"/>
  <c r="I936" i="5"/>
  <c r="H943" i="5"/>
  <c r="AB944" i="5"/>
  <c r="AB947" i="5"/>
  <c r="S950" i="5"/>
  <c r="AB952" i="5"/>
  <c r="AB955" i="5"/>
  <c r="AB958" i="5"/>
  <c r="I960" i="5"/>
  <c r="S979" i="5"/>
  <c r="AB998" i="5"/>
  <c r="AB1000" i="5"/>
  <c r="AB1003" i="5"/>
  <c r="S1006" i="5"/>
  <c r="S1022" i="5"/>
  <c r="AB1024" i="5"/>
  <c r="AB1027" i="5"/>
  <c r="S1036" i="5"/>
  <c r="S1038" i="5"/>
  <c r="S1056" i="5"/>
  <c r="AB1057" i="5"/>
  <c r="AB1064" i="5"/>
  <c r="AB1068" i="5"/>
  <c r="AB1072" i="5"/>
  <c r="AB1080" i="5"/>
  <c r="S1082" i="5"/>
  <c r="AB1093" i="5"/>
  <c r="S1097" i="5"/>
  <c r="S1117" i="5"/>
  <c r="AB1119" i="5"/>
  <c r="X1123" i="5"/>
  <c r="I1123" i="5"/>
  <c r="S1129" i="5"/>
  <c r="F1143" i="5"/>
  <c r="AB1154" i="5"/>
  <c r="F1154" i="5"/>
  <c r="I1180" i="5"/>
  <c r="R1180" i="5"/>
  <c r="J1180" i="5"/>
  <c r="J1196" i="5"/>
  <c r="H1200" i="5"/>
  <c r="R1211" i="5"/>
  <c r="I1211" i="5"/>
  <c r="H1220" i="5"/>
  <c r="F1220" i="5"/>
  <c r="X1220" i="5"/>
  <c r="R1220" i="5"/>
  <c r="J1220" i="5"/>
  <c r="I1228" i="5"/>
  <c r="H1228" i="5"/>
  <c r="F1228" i="5"/>
  <c r="X1228" i="5"/>
  <c r="R1228" i="5"/>
  <c r="I1263" i="5"/>
  <c r="H1263" i="5"/>
  <c r="F1263" i="5"/>
  <c r="X1268" i="5"/>
  <c r="R1268" i="5"/>
  <c r="J1268" i="5"/>
  <c r="I1268" i="5"/>
  <c r="H1268" i="5"/>
  <c r="AB1271" i="5"/>
  <c r="I1332" i="5"/>
  <c r="F1332" i="5"/>
  <c r="X1332" i="5"/>
  <c r="R1332" i="5"/>
  <c r="J1332" i="5"/>
  <c r="H1332" i="5"/>
  <c r="X1340" i="5"/>
  <c r="R1340" i="5"/>
  <c r="H1340" i="5"/>
  <c r="J1340" i="5"/>
  <c r="I1340" i="5"/>
  <c r="F1340" i="5"/>
  <c r="X1356" i="5"/>
  <c r="R1356" i="5"/>
  <c r="J1356" i="5"/>
  <c r="F1356" i="5"/>
  <c r="I1356" i="5"/>
  <c r="H1356" i="5"/>
  <c r="AB825" i="5"/>
  <c r="AB884" i="5"/>
  <c r="AB916" i="5"/>
  <c r="S919" i="5"/>
  <c r="AB966" i="5"/>
  <c r="S990" i="5"/>
  <c r="F1008" i="5"/>
  <c r="AB1010" i="5"/>
  <c r="J1011" i="5"/>
  <c r="F1016" i="5"/>
  <c r="S1030" i="5"/>
  <c r="S1054" i="5"/>
  <c r="S1070" i="5"/>
  <c r="AB1084" i="5"/>
  <c r="S1086" i="5"/>
  <c r="AB1094" i="5"/>
  <c r="AB1097" i="5"/>
  <c r="S1101" i="5"/>
  <c r="S1109" i="5"/>
  <c r="AB1111" i="5"/>
  <c r="R1143" i="5"/>
  <c r="S1146" i="5"/>
  <c r="AB1158" i="5"/>
  <c r="S1181" i="5"/>
  <c r="R1184" i="5"/>
  <c r="J1184" i="5"/>
  <c r="I1184" i="5"/>
  <c r="H1184" i="5"/>
  <c r="F1184" i="5"/>
  <c r="S1194" i="5"/>
  <c r="AB1200" i="5"/>
  <c r="AB1205" i="5"/>
  <c r="S1205" i="5"/>
  <c r="J1228" i="5"/>
  <c r="AB1234" i="5"/>
  <c r="S1234" i="5"/>
  <c r="F1268" i="5"/>
  <c r="X1276" i="5"/>
  <c r="J1276" i="5"/>
  <c r="R1276" i="5"/>
  <c r="I1276" i="5"/>
  <c r="H1276" i="5"/>
  <c r="F1276" i="5"/>
  <c r="J1284" i="5"/>
  <c r="X1284" i="5"/>
  <c r="I1284" i="5"/>
  <c r="H1284" i="5"/>
  <c r="F1284" i="5"/>
  <c r="R1296" i="5"/>
  <c r="J1296" i="5"/>
  <c r="F1296" i="5"/>
  <c r="I1296" i="5"/>
  <c r="H1296" i="5"/>
  <c r="X1296" i="5"/>
  <c r="F1322" i="5"/>
  <c r="J1212" i="5"/>
  <c r="I1212" i="5"/>
  <c r="H1212" i="5"/>
  <c r="F1212" i="5"/>
  <c r="R1224" i="5"/>
  <c r="J1224" i="5"/>
  <c r="I1224" i="5"/>
  <c r="F1224" i="5"/>
  <c r="X1224" i="5"/>
  <c r="I1231" i="5"/>
  <c r="H1231" i="5"/>
  <c r="F1231" i="5"/>
  <c r="I1259" i="5"/>
  <c r="H1259" i="5"/>
  <c r="F1259" i="5"/>
  <c r="I1264" i="5"/>
  <c r="H1264" i="5"/>
  <c r="F1264" i="5"/>
  <c r="X1264" i="5"/>
  <c r="R1264" i="5"/>
  <c r="S1277" i="5"/>
  <c r="F1279" i="5"/>
  <c r="I1279" i="5"/>
  <c r="H1279" i="5"/>
  <c r="I1307" i="5"/>
  <c r="H1307" i="5"/>
  <c r="F1307" i="5"/>
  <c r="F1335" i="5"/>
  <c r="I1335" i="5"/>
  <c r="H1335" i="5"/>
  <c r="S1131" i="5"/>
  <c r="J1135" i="5"/>
  <c r="AB1142" i="5"/>
  <c r="J1173" i="5"/>
  <c r="AB1184" i="5"/>
  <c r="R1188" i="5"/>
  <c r="R1204" i="5"/>
  <c r="I1208" i="5"/>
  <c r="F1216" i="5"/>
  <c r="AB1218" i="5"/>
  <c r="AB1231" i="5"/>
  <c r="X1235" i="5"/>
  <c r="J1236" i="5"/>
  <c r="AB1238" i="5"/>
  <c r="F1252" i="5"/>
  <c r="F1256" i="5"/>
  <c r="F1258" i="5"/>
  <c r="AB1263" i="5"/>
  <c r="H1267" i="5"/>
  <c r="I1272" i="5"/>
  <c r="AB1282" i="5"/>
  <c r="S1282" i="5"/>
  <c r="I1283" i="5"/>
  <c r="AB1293" i="5"/>
  <c r="AB1297" i="5"/>
  <c r="S1297" i="5"/>
  <c r="F1316" i="5"/>
  <c r="X1344" i="5"/>
  <c r="AB1351" i="5"/>
  <c r="AB1380" i="5"/>
  <c r="S1387" i="5"/>
  <c r="S1395" i="5"/>
  <c r="AB1400" i="5"/>
  <c r="R1421" i="5"/>
  <c r="I1421" i="5"/>
  <c r="H1421" i="5"/>
  <c r="I1440" i="5"/>
  <c r="F1440" i="5"/>
  <c r="S1541" i="5"/>
  <c r="AB1132" i="5"/>
  <c r="F1146" i="5"/>
  <c r="S1150" i="5"/>
  <c r="AB1178" i="5"/>
  <c r="AB1190" i="5"/>
  <c r="J1208" i="5"/>
  <c r="H1216" i="5"/>
  <c r="R1236" i="5"/>
  <c r="H1252" i="5"/>
  <c r="H1256" i="5"/>
  <c r="AB1261" i="5"/>
  <c r="I1267" i="5"/>
  <c r="AB1270" i="5"/>
  <c r="AB1279" i="5"/>
  <c r="AB1290" i="5"/>
  <c r="H1291" i="5"/>
  <c r="F1323" i="5"/>
  <c r="R1324" i="5"/>
  <c r="J1324" i="5"/>
  <c r="F1324" i="5"/>
  <c r="F1330" i="5"/>
  <c r="AB1339" i="5"/>
  <c r="H1376" i="5"/>
  <c r="AB1390" i="5"/>
  <c r="AB1395" i="5"/>
  <c r="AB1405" i="5"/>
  <c r="AB1410" i="5"/>
  <c r="S1410" i="5"/>
  <c r="F1272" i="5"/>
  <c r="R1272" i="5"/>
  <c r="R1316" i="5"/>
  <c r="I1316" i="5"/>
  <c r="H1316" i="5"/>
  <c r="I1327" i="5"/>
  <c r="S1349" i="5"/>
  <c r="X1416" i="5"/>
  <c r="I1416" i="5"/>
  <c r="F1416" i="5"/>
  <c r="S1463" i="5"/>
  <c r="AB1192" i="5"/>
  <c r="AB1254" i="5"/>
  <c r="F1271" i="5"/>
  <c r="AB1278" i="5"/>
  <c r="AB1287" i="5"/>
  <c r="R1292" i="5"/>
  <c r="H1292" i="5"/>
  <c r="AB1294" i="5"/>
  <c r="S1294" i="5"/>
  <c r="H1299" i="5"/>
  <c r="F1299" i="5"/>
  <c r="S1301" i="5"/>
  <c r="F1310" i="5"/>
  <c r="AB1322" i="5"/>
  <c r="S1322" i="5"/>
  <c r="F1327" i="5"/>
  <c r="R1344" i="5"/>
  <c r="I1344" i="5"/>
  <c r="H1344" i="5"/>
  <c r="I1428" i="5"/>
  <c r="H1428" i="5"/>
  <c r="S1533" i="5"/>
  <c r="AB1141" i="5"/>
  <c r="H1175" i="5"/>
  <c r="S1178" i="5"/>
  <c r="AB1186" i="5"/>
  <c r="AB1187" i="5"/>
  <c r="AB1198" i="5"/>
  <c r="AB1203" i="5"/>
  <c r="X1236" i="5"/>
  <c r="S1250" i="5"/>
  <c r="AB1251" i="5"/>
  <c r="S1254" i="5"/>
  <c r="AB1255" i="5"/>
  <c r="S1265" i="5"/>
  <c r="S1270" i="5"/>
  <c r="F1275" i="5"/>
  <c r="S1290" i="5"/>
  <c r="X1292" i="5"/>
  <c r="AB1299" i="5"/>
  <c r="F1303" i="5"/>
  <c r="J1312" i="5"/>
  <c r="I1312" i="5"/>
  <c r="X1312" i="5"/>
  <c r="R1315" i="5"/>
  <c r="H1327" i="5"/>
  <c r="AB1331" i="5"/>
  <c r="AB1363" i="5"/>
  <c r="AB1371" i="5"/>
  <c r="S1377" i="5"/>
  <c r="H1380" i="5"/>
  <c r="J1380" i="5"/>
  <c r="I1380" i="5"/>
  <c r="S1391" i="5"/>
  <c r="H1416" i="5"/>
  <c r="S1420" i="5"/>
  <c r="AB1420" i="5"/>
  <c r="S1476" i="5"/>
  <c r="AB1476" i="5"/>
  <c r="R1607" i="5"/>
  <c r="J1607" i="5"/>
  <c r="S1174" i="5"/>
  <c r="AB1176" i="5"/>
  <c r="H1189" i="5"/>
  <c r="H1205" i="5"/>
  <c r="X1208" i="5"/>
  <c r="S1214" i="5"/>
  <c r="S1233" i="5"/>
  <c r="F1236" i="5"/>
  <c r="AB1243" i="5"/>
  <c r="H1275" i="5"/>
  <c r="F1288" i="5"/>
  <c r="X1288" i="5"/>
  <c r="R1288" i="5"/>
  <c r="AB1291" i="5"/>
  <c r="F1292" i="5"/>
  <c r="AB1302" i="5"/>
  <c r="S1302" i="5"/>
  <c r="H1303" i="5"/>
  <c r="S1306" i="5"/>
  <c r="H1319" i="5"/>
  <c r="AB1326" i="5"/>
  <c r="S1326" i="5"/>
  <c r="S1329" i="5"/>
  <c r="H1339" i="5"/>
  <c r="S1341" i="5"/>
  <c r="J1343" i="5"/>
  <c r="H1347" i="5"/>
  <c r="F1347" i="5"/>
  <c r="AB1377" i="5"/>
  <c r="AB1383" i="5"/>
  <c r="AB1394" i="5"/>
  <c r="AB1399" i="5"/>
  <c r="R1429" i="5"/>
  <c r="I1429" i="5"/>
  <c r="H1429" i="5"/>
  <c r="AB1450" i="5"/>
  <c r="S1450" i="5"/>
  <c r="AB1464" i="5"/>
  <c r="S1543" i="5"/>
  <c r="AB1543" i="5"/>
  <c r="H1563" i="5"/>
  <c r="F1563" i="5"/>
  <c r="X1563" i="5"/>
  <c r="AB1133" i="5"/>
  <c r="AB1137" i="5"/>
  <c r="AB1155" i="5"/>
  <c r="AB1182" i="5"/>
  <c r="AB1210" i="5"/>
  <c r="S1246" i="5"/>
  <c r="AB1247" i="5"/>
  <c r="AB1253" i="5"/>
  <c r="AB1257" i="5"/>
  <c r="S1258" i="5"/>
  <c r="AB1266" i="5"/>
  <c r="X1272" i="5"/>
  <c r="AB1274" i="5"/>
  <c r="S1274" i="5"/>
  <c r="I1275" i="5"/>
  <c r="F1283" i="5"/>
  <c r="AB1289" i="5"/>
  <c r="S1289" i="5"/>
  <c r="I1292" i="5"/>
  <c r="AB1295" i="5"/>
  <c r="S1298" i="5"/>
  <c r="H1300" i="5"/>
  <c r="F1300" i="5"/>
  <c r="I1303" i="5"/>
  <c r="X1304" i="5"/>
  <c r="J1304" i="5"/>
  <c r="F1319" i="5"/>
  <c r="H1320" i="5"/>
  <c r="X1320" i="5"/>
  <c r="J1320" i="5"/>
  <c r="X1324" i="5"/>
  <c r="AB1342" i="5"/>
  <c r="I1347" i="5"/>
  <c r="R1386" i="5"/>
  <c r="X1386" i="5"/>
  <c r="R1391" i="5"/>
  <c r="F1417" i="5"/>
  <c r="I1417" i="5"/>
  <c r="R1417" i="5"/>
  <c r="AB1453" i="5"/>
  <c r="S1468" i="5"/>
  <c r="X1476" i="5"/>
  <c r="I1476" i="5"/>
  <c r="H1476" i="5"/>
  <c r="F1476" i="5"/>
  <c r="S1537" i="5"/>
  <c r="AB1310" i="5"/>
  <c r="AB1317" i="5"/>
  <c r="AB1338" i="5"/>
  <c r="AB1361" i="5"/>
  <c r="I1364" i="5"/>
  <c r="I1372" i="5"/>
  <c r="AB1379" i="5"/>
  <c r="AB1403" i="5"/>
  <c r="AB1404" i="5"/>
  <c r="AB1407" i="5"/>
  <c r="AB1409" i="5"/>
  <c r="AB1428" i="5"/>
  <c r="AB1459" i="5"/>
  <c r="S1459" i="5"/>
  <c r="J1601" i="5"/>
  <c r="I1601" i="5"/>
  <c r="F1601" i="5"/>
  <c r="R1425" i="5"/>
  <c r="J1425" i="5"/>
  <c r="AB1455" i="5"/>
  <c r="S1455" i="5"/>
  <c r="F1459" i="5"/>
  <c r="I1468" i="5"/>
  <c r="H1468" i="5"/>
  <c r="F1468" i="5"/>
  <c r="X1528" i="5"/>
  <c r="R1528" i="5"/>
  <c r="J1528" i="5"/>
  <c r="H1528" i="5"/>
  <c r="F1528" i="5"/>
  <c r="H1555" i="5"/>
  <c r="X1555" i="5"/>
  <c r="AB1415" i="5"/>
  <c r="F1415" i="5"/>
  <c r="S1423" i="5"/>
  <c r="F1431" i="5"/>
  <c r="X1431" i="5"/>
  <c r="H1436" i="5"/>
  <c r="X1460" i="5"/>
  <c r="I1540" i="5"/>
  <c r="R1540" i="5"/>
  <c r="J1540" i="5"/>
  <c r="H1540" i="5"/>
  <c r="F1540" i="5"/>
  <c r="S1580" i="5"/>
  <c r="H1652" i="5"/>
  <c r="X1652" i="5"/>
  <c r="R1652" i="5"/>
  <c r="J1652" i="5"/>
  <c r="I1652" i="5"/>
  <c r="AB1747" i="5"/>
  <c r="S1747" i="5"/>
  <c r="J1751" i="5"/>
  <c r="F1751" i="5"/>
  <c r="X1751" i="5"/>
  <c r="R1751" i="5"/>
  <c r="I1751" i="5"/>
  <c r="H1751" i="5"/>
  <c r="S1310" i="5"/>
  <c r="AB1318" i="5"/>
  <c r="AB1323" i="5"/>
  <c r="AB1346" i="5"/>
  <c r="AB1386" i="5"/>
  <c r="AB1398" i="5"/>
  <c r="AB1408" i="5"/>
  <c r="S1424" i="5"/>
  <c r="I1436" i="5"/>
  <c r="S1464" i="5"/>
  <c r="H1535" i="5"/>
  <c r="F1535" i="5"/>
  <c r="X1540" i="5"/>
  <c r="J1593" i="5"/>
  <c r="I1593" i="5"/>
  <c r="H1593" i="5"/>
  <c r="F1593" i="5"/>
  <c r="S1645" i="5"/>
  <c r="AB1645" i="5"/>
  <c r="AB1325" i="5"/>
  <c r="AB1334" i="5"/>
  <c r="AB1354" i="5"/>
  <c r="AB1369" i="5"/>
  <c r="AB1375" i="5"/>
  <c r="AB1416" i="5"/>
  <c r="I1424" i="5"/>
  <c r="X1424" i="5"/>
  <c r="S1452" i="5"/>
  <c r="AB1452" i="5"/>
  <c r="R1461" i="5"/>
  <c r="I1461" i="5"/>
  <c r="H1461" i="5"/>
  <c r="AB1503" i="5"/>
  <c r="S1527" i="5"/>
  <c r="H1559" i="5"/>
  <c r="F1559" i="5"/>
  <c r="X1559" i="5"/>
  <c r="AB1571" i="5"/>
  <c r="S1571" i="5"/>
  <c r="AB1578" i="5"/>
  <c r="S1578" i="5"/>
  <c r="X1604" i="5"/>
  <c r="J1604" i="5"/>
  <c r="H1604" i="5"/>
  <c r="F1604" i="5"/>
  <c r="J1517" i="5"/>
  <c r="H1520" i="5"/>
  <c r="AB1536" i="5"/>
  <c r="AB1540" i="5"/>
  <c r="H1556" i="5"/>
  <c r="H1560" i="5"/>
  <c r="AB1586" i="5"/>
  <c r="J1596" i="5"/>
  <c r="F1596" i="5"/>
  <c r="AB1600" i="5"/>
  <c r="I1600" i="5"/>
  <c r="AB1604" i="5"/>
  <c r="AB1608" i="5"/>
  <c r="AB1613" i="5"/>
  <c r="R1692" i="5"/>
  <c r="H1692" i="5"/>
  <c r="F1692" i="5"/>
  <c r="J1692" i="5"/>
  <c r="I1692" i="5"/>
  <c r="AB1776" i="5"/>
  <c r="S1790" i="5"/>
  <c r="AB1427" i="5"/>
  <c r="AB1429" i="5"/>
  <c r="AB1432" i="5"/>
  <c r="J1457" i="5"/>
  <c r="AB1486" i="5"/>
  <c r="S1493" i="5"/>
  <c r="S1501" i="5"/>
  <c r="S1509" i="5"/>
  <c r="R1520" i="5"/>
  <c r="AB1559" i="5"/>
  <c r="R1560" i="5"/>
  <c r="AB1563" i="5"/>
  <c r="R1572" i="5"/>
  <c r="AB1593" i="5"/>
  <c r="S1606" i="5"/>
  <c r="AB1637" i="5"/>
  <c r="R1776" i="5"/>
  <c r="F1776" i="5"/>
  <c r="X1776" i="5"/>
  <c r="J1776" i="5"/>
  <c r="I1776" i="5"/>
  <c r="H1776" i="5"/>
  <c r="H1787" i="5"/>
  <c r="F1787" i="5"/>
  <c r="X1787" i="5"/>
  <c r="AB1488" i="5"/>
  <c r="AB1517" i="5"/>
  <c r="J1608" i="5"/>
  <c r="R1650" i="5"/>
  <c r="J1650" i="5"/>
  <c r="I1650" i="5"/>
  <c r="F1650" i="5"/>
  <c r="X1650" i="5"/>
  <c r="H1654" i="5"/>
  <c r="F1654" i="5"/>
  <c r="R1654" i="5"/>
  <c r="J1654" i="5"/>
  <c r="I1654" i="5"/>
  <c r="H1724" i="5"/>
  <c r="AB1737" i="5"/>
  <c r="S1737" i="5"/>
  <c r="H1742" i="5"/>
  <c r="I1742" i="5"/>
  <c r="F1742" i="5"/>
  <c r="R1742" i="5"/>
  <c r="J1742" i="5"/>
  <c r="I1791" i="5"/>
  <c r="F1791" i="5"/>
  <c r="X1791" i="5"/>
  <c r="AB1436" i="5"/>
  <c r="I1449" i="5"/>
  <c r="F1456" i="5"/>
  <c r="S1479" i="5"/>
  <c r="S1482" i="5"/>
  <c r="S1486" i="5"/>
  <c r="X1517" i="5"/>
  <c r="AB1520" i="5"/>
  <c r="S1525" i="5"/>
  <c r="AB1547" i="5"/>
  <c r="AB1556" i="5"/>
  <c r="AB1560" i="5"/>
  <c r="AB1564" i="5"/>
  <c r="AB1574" i="5"/>
  <c r="AB1601" i="5"/>
  <c r="H1602" i="5"/>
  <c r="AB1606" i="5"/>
  <c r="X1608" i="5"/>
  <c r="X1645" i="5"/>
  <c r="J1645" i="5"/>
  <c r="I1645" i="5"/>
  <c r="F1645" i="5"/>
  <c r="H1650" i="5"/>
  <c r="X1742" i="5"/>
  <c r="H1791" i="5"/>
  <c r="AB1411" i="5"/>
  <c r="J1449" i="5"/>
  <c r="AB1484" i="5"/>
  <c r="AB1496" i="5"/>
  <c r="AB1499" i="5"/>
  <c r="AB1512" i="5"/>
  <c r="AB1515" i="5"/>
  <c r="X1520" i="5"/>
  <c r="AB1552" i="5"/>
  <c r="X1560" i="5"/>
  <c r="S1569" i="5"/>
  <c r="AB1576" i="5"/>
  <c r="AB1592" i="5"/>
  <c r="J1592" i="5"/>
  <c r="S1595" i="5"/>
  <c r="I1602" i="5"/>
  <c r="F1608" i="5"/>
  <c r="F1609" i="5"/>
  <c r="S1614" i="5"/>
  <c r="S1621" i="5"/>
  <c r="F1628" i="5"/>
  <c r="H1628" i="5"/>
  <c r="AB1644" i="5"/>
  <c r="J1658" i="5"/>
  <c r="R1658" i="5"/>
  <c r="H1658" i="5"/>
  <c r="X1658" i="5"/>
  <c r="R1684" i="5"/>
  <c r="J1684" i="5"/>
  <c r="I1684" i="5"/>
  <c r="H1684" i="5"/>
  <c r="F1684" i="5"/>
  <c r="X1684" i="5"/>
  <c r="H1728" i="5"/>
  <c r="H1740" i="5"/>
  <c r="F1740" i="5"/>
  <c r="R1740" i="5"/>
  <c r="J1740" i="5"/>
  <c r="I1740" i="5"/>
  <c r="X1750" i="5"/>
  <c r="F1750" i="5"/>
  <c r="R1760" i="5"/>
  <c r="I1760" i="5"/>
  <c r="F1760" i="5"/>
  <c r="X1760" i="5"/>
  <c r="AB1426" i="5"/>
  <c r="S1427" i="5"/>
  <c r="S1451" i="5"/>
  <c r="AB1483" i="5"/>
  <c r="AB1487" i="5"/>
  <c r="AB1491" i="5"/>
  <c r="AB1504" i="5"/>
  <c r="AB1507" i="5"/>
  <c r="H1517" i="5"/>
  <c r="F1520" i="5"/>
  <c r="R1531" i="5"/>
  <c r="AB1539" i="5"/>
  <c r="AB1548" i="5"/>
  <c r="F1560" i="5"/>
  <c r="AB1573" i="5"/>
  <c r="S1579" i="5"/>
  <c r="S1582" i="5"/>
  <c r="AB1587" i="5"/>
  <c r="S1593" i="5"/>
  <c r="S1599" i="5"/>
  <c r="AB1605" i="5"/>
  <c r="S1608" i="5"/>
  <c r="S1612" i="5"/>
  <c r="F1616" i="5"/>
  <c r="AB1621" i="5"/>
  <c r="AB1625" i="5"/>
  <c r="S1637" i="5"/>
  <c r="I1658" i="5"/>
  <c r="J1666" i="5"/>
  <c r="R1666" i="5"/>
  <c r="I1666" i="5"/>
  <c r="X1666" i="5"/>
  <c r="J1674" i="5"/>
  <c r="R1674" i="5"/>
  <c r="H1674" i="5"/>
  <c r="X1674" i="5"/>
  <c r="AB1709" i="5"/>
  <c r="F1728" i="5"/>
  <c r="X1740" i="5"/>
  <c r="H1760" i="5"/>
  <c r="AB1460" i="5"/>
  <c r="AB1479" i="5"/>
  <c r="AB1480" i="5"/>
  <c r="AB1511" i="5"/>
  <c r="AB1544" i="5"/>
  <c r="X1548" i="5"/>
  <c r="AB1567" i="5"/>
  <c r="X1572" i="5"/>
  <c r="F1581" i="5"/>
  <c r="AB1612" i="5"/>
  <c r="AB1615" i="5"/>
  <c r="X1632" i="5"/>
  <c r="H1632" i="5"/>
  <c r="S1644" i="5"/>
  <c r="H1666" i="5"/>
  <c r="I1674" i="5"/>
  <c r="S1680" i="5"/>
  <c r="S1723" i="5"/>
  <c r="AB1741" i="5"/>
  <c r="S1741" i="5"/>
  <c r="AB1751" i="5"/>
  <c r="AB1760" i="5"/>
  <c r="AB1791" i="5"/>
  <c r="R1793" i="5"/>
  <c r="I1663" i="5"/>
  <c r="I1664" i="5"/>
  <c r="I1671" i="5"/>
  <c r="I1679" i="5"/>
  <c r="I1681" i="5"/>
  <c r="H1780" i="5"/>
  <c r="AB1783" i="5"/>
  <c r="AB1788" i="5"/>
  <c r="AB1595" i="5"/>
  <c r="R1629" i="5"/>
  <c r="R1633" i="5"/>
  <c r="AB1641" i="5"/>
  <c r="X1644" i="5"/>
  <c r="S1648" i="5"/>
  <c r="H1649" i="5"/>
  <c r="AB1659" i="5"/>
  <c r="J1663" i="5"/>
  <c r="J1664" i="5"/>
  <c r="AB1667" i="5"/>
  <c r="J1671" i="5"/>
  <c r="AB1675" i="5"/>
  <c r="J1679" i="5"/>
  <c r="J1681" i="5"/>
  <c r="AB1684" i="5"/>
  <c r="J1689" i="5"/>
  <c r="AB1696" i="5"/>
  <c r="S1699" i="5"/>
  <c r="R1708" i="5"/>
  <c r="AB1725" i="5"/>
  <c r="AB1744" i="5"/>
  <c r="J1749" i="5"/>
  <c r="AB1753" i="5"/>
  <c r="J1765" i="5"/>
  <c r="AB1768" i="5"/>
  <c r="I1780" i="5"/>
  <c r="AB1782" i="5"/>
  <c r="F1783" i="5"/>
  <c r="AB1629" i="5"/>
  <c r="AB1633" i="5"/>
  <c r="F1637" i="5"/>
  <c r="AB1638" i="5"/>
  <c r="F1641" i="5"/>
  <c r="F1644" i="5"/>
  <c r="I1649" i="5"/>
  <c r="AB1656" i="5"/>
  <c r="R1663" i="5"/>
  <c r="R1671" i="5"/>
  <c r="R1679" i="5"/>
  <c r="S1694" i="5"/>
  <c r="AB1729" i="5"/>
  <c r="S1738" i="5"/>
  <c r="AB1745" i="5"/>
  <c r="H1757" i="5"/>
  <c r="X1768" i="5"/>
  <c r="AB1599" i="5"/>
  <c r="AB1607" i="5"/>
  <c r="AB1617" i="5"/>
  <c r="H1637" i="5"/>
  <c r="S1638" i="5"/>
  <c r="H1641" i="5"/>
  <c r="S1649" i="5"/>
  <c r="AB1697" i="5"/>
  <c r="AB1702" i="5"/>
  <c r="S1745" i="5"/>
  <c r="AB1750" i="5"/>
  <c r="J1757" i="5"/>
  <c r="AB1761" i="5"/>
  <c r="AB1763" i="5"/>
  <c r="AB1770" i="5"/>
  <c r="AB1772" i="5"/>
  <c r="S1773" i="5"/>
  <c r="I1783" i="5"/>
  <c r="H1802" i="5"/>
  <c r="AB1685" i="5"/>
  <c r="I1732" i="5"/>
  <c r="H1768" i="5"/>
  <c r="S1771" i="5"/>
  <c r="J1783" i="5"/>
  <c r="AB1787" i="5"/>
  <c r="J1637" i="5"/>
  <c r="J1641" i="5"/>
  <c r="AB1649" i="5"/>
  <c r="AB1653" i="5"/>
  <c r="X1663" i="5"/>
  <c r="X1664" i="5"/>
  <c r="X1671" i="5"/>
  <c r="X1679" i="5"/>
  <c r="AB1686" i="5"/>
  <c r="AB1695" i="5"/>
  <c r="S1702" i="5"/>
  <c r="AB1713" i="5"/>
  <c r="AB1724" i="5"/>
  <c r="J1732" i="5"/>
  <c r="AB1735" i="5"/>
  <c r="S1755" i="5"/>
  <c r="AB1756" i="5"/>
  <c r="S1757" i="5"/>
  <c r="I1768" i="5"/>
  <c r="S1770" i="5"/>
  <c r="AB1771" i="5"/>
  <c r="AB1803" i="5"/>
  <c r="F19" i="6"/>
  <c r="X132" i="5"/>
  <c r="X14" i="5"/>
  <c r="R77" i="5"/>
  <c r="X82" i="5"/>
  <c r="R82" i="5"/>
  <c r="X114" i="5"/>
  <c r="R114" i="5"/>
  <c r="AB148" i="5"/>
  <c r="AB172" i="5"/>
  <c r="AB44" i="5"/>
  <c r="AB55" i="5"/>
  <c r="X98" i="5"/>
  <c r="R98" i="5"/>
  <c r="R139" i="5"/>
  <c r="R5" i="5"/>
  <c r="AB14" i="5"/>
  <c r="AB15" i="5"/>
  <c r="AB16" i="5"/>
  <c r="AB17" i="5"/>
  <c r="AB18" i="5"/>
  <c r="AB19" i="5"/>
  <c r="AB23" i="5"/>
  <c r="AB25" i="5"/>
  <c r="AB30" i="5"/>
  <c r="AB33" i="5"/>
  <c r="AB38" i="5"/>
  <c r="AB54" i="5"/>
  <c r="X81" i="5"/>
  <c r="R81" i="5"/>
  <c r="AB88" i="5"/>
  <c r="AB104" i="5"/>
  <c r="AB120" i="5"/>
  <c r="AB5" i="5"/>
  <c r="AB22" i="5"/>
  <c r="AB29" i="5"/>
  <c r="AB31" i="5"/>
  <c r="AB32" i="5"/>
  <c r="AB34" i="5"/>
  <c r="AB39" i="5"/>
  <c r="AB47" i="5"/>
  <c r="AB56" i="5"/>
  <c r="AB58" i="5"/>
  <c r="AB65" i="5"/>
  <c r="X86" i="5"/>
  <c r="R86" i="5"/>
  <c r="X102" i="5"/>
  <c r="R102" i="5"/>
  <c r="AB159" i="5"/>
  <c r="X163" i="5"/>
  <c r="R163" i="5"/>
  <c r="AB61" i="5"/>
  <c r="R63" i="5"/>
  <c r="AB64" i="5"/>
  <c r="AB68" i="5"/>
  <c r="AB92" i="5"/>
  <c r="AB108" i="5"/>
  <c r="AB124" i="5"/>
  <c r="R147" i="5"/>
  <c r="AB157" i="5"/>
  <c r="X5" i="5"/>
  <c r="R48" i="5"/>
  <c r="AB49" i="5"/>
  <c r="R59" i="5"/>
  <c r="AB67" i="5"/>
  <c r="R69" i="5"/>
  <c r="R106" i="5"/>
  <c r="X122" i="5"/>
  <c r="R122" i="5"/>
  <c r="R135" i="5"/>
  <c r="X135" i="5"/>
  <c r="AB11" i="5"/>
  <c r="R14" i="5"/>
  <c r="AB21" i="5"/>
  <c r="AB26" i="5"/>
  <c r="AB28" i="5"/>
  <c r="AB36" i="5"/>
  <c r="AB40" i="5"/>
  <c r="AB41" i="5"/>
  <c r="AB51" i="5"/>
  <c r="X61" i="5"/>
  <c r="R62" i="5"/>
  <c r="X68" i="5"/>
  <c r="AB71" i="5"/>
  <c r="AB96" i="5"/>
  <c r="AB112" i="5"/>
  <c r="AB128" i="5"/>
  <c r="AB131" i="5"/>
  <c r="AB140" i="5"/>
  <c r="AB13" i="5"/>
  <c r="AB20" i="5"/>
  <c r="AB24" i="5"/>
  <c r="AB27" i="5"/>
  <c r="R57" i="5"/>
  <c r="AB75" i="5"/>
  <c r="X94" i="5"/>
  <c r="R94" i="5"/>
  <c r="R110" i="5"/>
  <c r="X126" i="5"/>
  <c r="R126" i="5"/>
  <c r="AB160" i="5"/>
  <c r="AB35" i="5"/>
  <c r="AB37" i="5"/>
  <c r="R10" i="5"/>
  <c r="X21" i="5"/>
  <c r="X26" i="5"/>
  <c r="X41" i="5"/>
  <c r="R42" i="5"/>
  <c r="AB43" i="5"/>
  <c r="R47" i="5"/>
  <c r="X51" i="5"/>
  <c r="R52" i="5"/>
  <c r="AB53" i="5"/>
  <c r="R58" i="5"/>
  <c r="R65" i="5"/>
  <c r="R73" i="5"/>
  <c r="AB79" i="5"/>
  <c r="AB84" i="5"/>
  <c r="AB100" i="5"/>
  <c r="AB116" i="5"/>
  <c r="R143" i="5"/>
  <c r="R152" i="5"/>
  <c r="AB164" i="5"/>
  <c r="AB167" i="5"/>
  <c r="R194" i="5"/>
  <c r="X194" i="5"/>
  <c r="AB72" i="5"/>
  <c r="AB76" i="5"/>
  <c r="AB80" i="5"/>
  <c r="AB85" i="5"/>
  <c r="AB89" i="5"/>
  <c r="AB93" i="5"/>
  <c r="AB97" i="5"/>
  <c r="AB101" i="5"/>
  <c r="AB105" i="5"/>
  <c r="AB109" i="5"/>
  <c r="AB113" i="5"/>
  <c r="AB117" i="5"/>
  <c r="AB121" i="5"/>
  <c r="AB125" i="5"/>
  <c r="AB129" i="5"/>
  <c r="R130" i="5"/>
  <c r="R132" i="5"/>
  <c r="AB138" i="5"/>
  <c r="AB146" i="5"/>
  <c r="AB161" i="5"/>
  <c r="AB133" i="5"/>
  <c r="AB141" i="5"/>
  <c r="AB149" i="5"/>
  <c r="AB165" i="5"/>
  <c r="AB166" i="5"/>
  <c r="AB168" i="5"/>
  <c r="R153" i="5"/>
  <c r="AB153" i="5"/>
  <c r="R138" i="5"/>
  <c r="R146" i="5"/>
  <c r="AB154" i="5"/>
  <c r="AB158" i="5"/>
  <c r="R162" i="5"/>
  <c r="AB187" i="5"/>
  <c r="AB209" i="5"/>
  <c r="AB216" i="5"/>
  <c r="X190" i="5"/>
  <c r="AB194" i="5"/>
  <c r="R192" i="5"/>
  <c r="R184" i="5"/>
  <c r="R185" i="5"/>
  <c r="X189" i="5"/>
  <c r="AB190" i="5"/>
  <c r="AB191" i="5"/>
  <c r="AB192" i="5"/>
  <c r="X198" i="5"/>
  <c r="R242" i="5"/>
  <c r="X242" i="5"/>
  <c r="AB189" i="5"/>
  <c r="AB193" i="5"/>
  <c r="AB198" i="5"/>
  <c r="AB200" i="5"/>
  <c r="R244" i="5"/>
  <c r="X244" i="5"/>
  <c r="R201" i="5"/>
  <c r="AB206" i="5"/>
  <c r="R213" i="5"/>
  <c r="X213" i="5"/>
  <c r="AB201" i="5"/>
  <c r="AB207" i="5"/>
  <c r="AB212" i="5"/>
  <c r="AB215" i="5"/>
  <c r="AB217" i="5"/>
  <c r="AB219" i="5"/>
  <c r="AB220" i="5"/>
  <c r="AB226" i="5"/>
  <c r="AB230" i="5"/>
  <c r="AB233" i="5"/>
  <c r="AB237" i="5"/>
  <c r="AB240" i="5"/>
  <c r="AB247" i="5"/>
  <c r="R250" i="5"/>
  <c r="R251" i="5"/>
  <c r="R259" i="5"/>
  <c r="S262" i="5"/>
  <c r="X271" i="5"/>
  <c r="R271" i="5"/>
  <c r="X222" i="5"/>
  <c r="X224" i="5"/>
  <c r="X228" i="5"/>
  <c r="X232" i="5"/>
  <c r="X235" i="5"/>
  <c r="AB252" i="5"/>
  <c r="X258" i="5"/>
  <c r="AB260" i="5"/>
  <c r="AB264" i="5"/>
  <c r="X243" i="5"/>
  <c r="AB246" i="5"/>
  <c r="X247" i="5"/>
  <c r="AB249" i="5"/>
  <c r="R253" i="5"/>
  <c r="AB242" i="5"/>
  <c r="AB245" i="5"/>
  <c r="X252" i="5"/>
  <c r="X260" i="5"/>
  <c r="R266" i="5"/>
  <c r="X266" i="5"/>
  <c r="AB243" i="5"/>
  <c r="X245" i="5"/>
  <c r="X249" i="5"/>
  <c r="R254" i="5"/>
  <c r="AB255" i="5"/>
  <c r="R256" i="5"/>
  <c r="R247" i="5"/>
  <c r="X253" i="5"/>
  <c r="AB265" i="5"/>
  <c r="R252" i="5"/>
  <c r="X255" i="5"/>
  <c r="R260" i="5"/>
  <c r="X265" i="5"/>
  <c r="AB244" i="5"/>
  <c r="R261" i="5"/>
  <c r="AB275" i="5"/>
  <c r="AB392" i="5"/>
  <c r="S392" i="5"/>
  <c r="AB261" i="5"/>
  <c r="AB263" i="5"/>
  <c r="X272" i="5"/>
  <c r="R315" i="5"/>
  <c r="X315" i="5"/>
  <c r="AB278" i="5"/>
  <c r="R286" i="5"/>
  <c r="X286" i="5"/>
  <c r="J384" i="5"/>
  <c r="I384" i="5"/>
  <c r="H384" i="5"/>
  <c r="X384" i="5"/>
  <c r="F384" i="5"/>
  <c r="R384" i="5"/>
  <c r="AB266" i="5"/>
  <c r="AB287" i="5"/>
  <c r="X299" i="5"/>
  <c r="R299" i="5"/>
  <c r="R305" i="5"/>
  <c r="X305" i="5"/>
  <c r="X314" i="5"/>
  <c r="R314" i="5"/>
  <c r="X336" i="5"/>
  <c r="R336" i="5"/>
  <c r="AB376" i="5"/>
  <c r="S376" i="5"/>
  <c r="R331" i="5"/>
  <c r="X331" i="5"/>
  <c r="J416" i="5"/>
  <c r="I416" i="5"/>
  <c r="H416" i="5"/>
  <c r="X416" i="5"/>
  <c r="F416" i="5"/>
  <c r="R416" i="5"/>
  <c r="R476" i="5"/>
  <c r="J476" i="5"/>
  <c r="I476" i="5"/>
  <c r="H476" i="5"/>
  <c r="F476" i="5"/>
  <c r="X476" i="5"/>
  <c r="X275" i="5"/>
  <c r="R275" i="5"/>
  <c r="AB282" i="5"/>
  <c r="AB291" i="5"/>
  <c r="AB330" i="5"/>
  <c r="J368" i="5"/>
  <c r="I368" i="5"/>
  <c r="H368" i="5"/>
  <c r="X368" i="5"/>
  <c r="F368" i="5"/>
  <c r="R368" i="5"/>
  <c r="AB408" i="5"/>
  <c r="S408" i="5"/>
  <c r="AB274" i="5"/>
  <c r="R293" i="5"/>
  <c r="X293" i="5"/>
  <c r="AB360" i="5"/>
  <c r="S360" i="5"/>
  <c r="X268" i="5"/>
  <c r="R268" i="5"/>
  <c r="X279" i="5"/>
  <c r="R279" i="5"/>
  <c r="X292" i="5"/>
  <c r="R292" i="5"/>
  <c r="X306" i="5"/>
  <c r="R306" i="5"/>
  <c r="J400" i="5"/>
  <c r="I400" i="5"/>
  <c r="H400" i="5"/>
  <c r="X400" i="5"/>
  <c r="F400" i="5"/>
  <c r="R400" i="5"/>
  <c r="X282" i="5"/>
  <c r="AB296" i="5"/>
  <c r="X301" i="5"/>
  <c r="R301" i="5"/>
  <c r="X309" i="5"/>
  <c r="R309" i="5"/>
  <c r="AB424" i="5"/>
  <c r="S424" i="5"/>
  <c r="AB452" i="5"/>
  <c r="AB654" i="5"/>
  <c r="S654" i="5"/>
  <c r="R297" i="5"/>
  <c r="X298" i="5"/>
  <c r="R318" i="5"/>
  <c r="AB324" i="5"/>
  <c r="AB326" i="5"/>
  <c r="R327" i="5"/>
  <c r="X327" i="5"/>
  <c r="R421" i="5"/>
  <c r="J421" i="5"/>
  <c r="I421" i="5"/>
  <c r="H421" i="5"/>
  <c r="F421" i="5"/>
  <c r="X421" i="5"/>
  <c r="AB442" i="5"/>
  <c r="S442" i="5"/>
  <c r="AB443" i="5"/>
  <c r="AB755" i="5"/>
  <c r="S755" i="5"/>
  <c r="X330" i="5"/>
  <c r="R330" i="5"/>
  <c r="R357" i="5"/>
  <c r="J357" i="5"/>
  <c r="I357" i="5"/>
  <c r="H357" i="5"/>
  <c r="F357" i="5"/>
  <c r="X357" i="5"/>
  <c r="R389" i="5"/>
  <c r="J389" i="5"/>
  <c r="I389" i="5"/>
  <c r="H389" i="5"/>
  <c r="F389" i="5"/>
  <c r="X389" i="5"/>
  <c r="R405" i="5"/>
  <c r="J405" i="5"/>
  <c r="I405" i="5"/>
  <c r="H405" i="5"/>
  <c r="F405" i="5"/>
  <c r="X405" i="5"/>
  <c r="J455" i="5"/>
  <c r="I455" i="5"/>
  <c r="H455" i="5"/>
  <c r="F455" i="5"/>
  <c r="X455" i="5"/>
  <c r="R455" i="5"/>
  <c r="H462" i="5"/>
  <c r="J462" i="5"/>
  <c r="I462" i="5"/>
  <c r="F462" i="5"/>
  <c r="X462" i="5"/>
  <c r="R462" i="5"/>
  <c r="AB482" i="5"/>
  <c r="S482" i="5"/>
  <c r="R280" i="5"/>
  <c r="X303" i="5"/>
  <c r="R303" i="5"/>
  <c r="AB487" i="5"/>
  <c r="J511" i="5"/>
  <c r="I511" i="5"/>
  <c r="R511" i="5"/>
  <c r="H511" i="5"/>
  <c r="X511" i="5"/>
  <c r="F511" i="5"/>
  <c r="AB565" i="5"/>
  <c r="AB280" i="5"/>
  <c r="AB317" i="5"/>
  <c r="R319" i="5"/>
  <c r="X319" i="5"/>
  <c r="J420" i="5"/>
  <c r="I420" i="5"/>
  <c r="H420" i="5"/>
  <c r="X420" i="5"/>
  <c r="R420" i="5"/>
  <c r="F420" i="5"/>
  <c r="R434" i="5"/>
  <c r="J434" i="5"/>
  <c r="I434" i="5"/>
  <c r="F434" i="5"/>
  <c r="H434" i="5"/>
  <c r="X434" i="5"/>
  <c r="J471" i="5"/>
  <c r="I471" i="5"/>
  <c r="R471" i="5"/>
  <c r="H471" i="5"/>
  <c r="F471" i="5"/>
  <c r="X471" i="5"/>
  <c r="AB479" i="5"/>
  <c r="J519" i="5"/>
  <c r="I519" i="5"/>
  <c r="H519" i="5"/>
  <c r="F519" i="5"/>
  <c r="X519" i="5"/>
  <c r="R519" i="5"/>
  <c r="H526" i="5"/>
  <c r="J526" i="5"/>
  <c r="I526" i="5"/>
  <c r="F526" i="5"/>
  <c r="X526" i="5"/>
  <c r="R526" i="5"/>
  <c r="J539" i="5"/>
  <c r="I539" i="5"/>
  <c r="F539" i="5"/>
  <c r="X539" i="5"/>
  <c r="R539" i="5"/>
  <c r="AB561" i="5"/>
  <c r="R812" i="5"/>
  <c r="J812" i="5"/>
  <c r="H812" i="5"/>
  <c r="I812" i="5"/>
  <c r="F812" i="5"/>
  <c r="X812" i="5"/>
  <c r="X284" i="5"/>
  <c r="X290" i="5"/>
  <c r="R302" i="5"/>
  <c r="X318" i="5"/>
  <c r="X324" i="5"/>
  <c r="AB367" i="5"/>
  <c r="J372" i="5"/>
  <c r="I372" i="5"/>
  <c r="H372" i="5"/>
  <c r="X372" i="5"/>
  <c r="R372" i="5"/>
  <c r="F372" i="5"/>
  <c r="AB383" i="5"/>
  <c r="J388" i="5"/>
  <c r="I388" i="5"/>
  <c r="H388" i="5"/>
  <c r="X388" i="5"/>
  <c r="R388" i="5"/>
  <c r="F388" i="5"/>
  <c r="AB399" i="5"/>
  <c r="J404" i="5"/>
  <c r="I404" i="5"/>
  <c r="H404" i="5"/>
  <c r="X404" i="5"/>
  <c r="R404" i="5"/>
  <c r="F404" i="5"/>
  <c r="AB415" i="5"/>
  <c r="AB435" i="5"/>
  <c r="S435" i="5"/>
  <c r="H498" i="5"/>
  <c r="R498" i="5"/>
  <c r="J498" i="5"/>
  <c r="F498" i="5"/>
  <c r="X498" i="5"/>
  <c r="I498" i="5"/>
  <c r="H539" i="5"/>
  <c r="AB557" i="5"/>
  <c r="S717" i="5"/>
  <c r="AB717" i="5"/>
  <c r="AB284" i="5"/>
  <c r="AB286" i="5"/>
  <c r="AB290" i="5"/>
  <c r="AB293" i="5"/>
  <c r="R296" i="5"/>
  <c r="AB303" i="5"/>
  <c r="X308" i="5"/>
  <c r="AB312" i="5"/>
  <c r="AB323" i="5"/>
  <c r="AB474" i="5"/>
  <c r="S474" i="5"/>
  <c r="AB499" i="5"/>
  <c r="S499" i="5"/>
  <c r="AB505" i="5"/>
  <c r="AB537" i="5"/>
  <c r="AB553" i="5"/>
  <c r="AB313" i="5"/>
  <c r="AB322" i="5"/>
  <c r="AB364" i="5"/>
  <c r="AB371" i="5"/>
  <c r="AB380" i="5"/>
  <c r="AB387" i="5"/>
  <c r="AB396" i="5"/>
  <c r="AB403" i="5"/>
  <c r="AB412" i="5"/>
  <c r="AB419" i="5"/>
  <c r="AB428" i="5"/>
  <c r="AB431" i="5"/>
  <c r="AB445" i="5"/>
  <c r="AB451" i="5"/>
  <c r="R456" i="5"/>
  <c r="J456" i="5"/>
  <c r="I456" i="5"/>
  <c r="J475" i="5"/>
  <c r="I475" i="5"/>
  <c r="F475" i="5"/>
  <c r="X475" i="5"/>
  <c r="J483" i="5"/>
  <c r="I483" i="5"/>
  <c r="X483" i="5"/>
  <c r="H483" i="5"/>
  <c r="R520" i="5"/>
  <c r="J520" i="5"/>
  <c r="I520" i="5"/>
  <c r="AB539" i="5"/>
  <c r="S539" i="5"/>
  <c r="X644" i="5"/>
  <c r="I644" i="5"/>
  <c r="H644" i="5"/>
  <c r="F644" i="5"/>
  <c r="R644" i="5"/>
  <c r="I682" i="5"/>
  <c r="H682" i="5"/>
  <c r="X682" i="5"/>
  <c r="R682" i="5"/>
  <c r="J682" i="5"/>
  <c r="F682" i="5"/>
  <c r="AB767" i="5"/>
  <c r="S767" i="5"/>
  <c r="AB569" i="5"/>
  <c r="AB573" i="5"/>
  <c r="AB577" i="5"/>
  <c r="AB581" i="5"/>
  <c r="AB585" i="5"/>
  <c r="AB589" i="5"/>
  <c r="AB593" i="5"/>
  <c r="AB597" i="5"/>
  <c r="AB601" i="5"/>
  <c r="AB605" i="5"/>
  <c r="AB609" i="5"/>
  <c r="AB613" i="5"/>
  <c r="AB617" i="5"/>
  <c r="AB621" i="5"/>
  <c r="AB625" i="5"/>
  <c r="AB629" i="5"/>
  <c r="AB633" i="5"/>
  <c r="AB649" i="5"/>
  <c r="X660" i="5"/>
  <c r="I660" i="5"/>
  <c r="R660" i="5"/>
  <c r="J660" i="5"/>
  <c r="H660" i="5"/>
  <c r="F660" i="5"/>
  <c r="X672" i="5"/>
  <c r="I672" i="5"/>
  <c r="H672" i="5"/>
  <c r="F672" i="5"/>
  <c r="R672" i="5"/>
  <c r="J672" i="5"/>
  <c r="X688" i="5"/>
  <c r="I688" i="5"/>
  <c r="H688" i="5"/>
  <c r="F688" i="5"/>
  <c r="R688" i="5"/>
  <c r="J688" i="5"/>
  <c r="AB699" i="5"/>
  <c r="S699" i="5"/>
  <c r="AB715" i="5"/>
  <c r="S715" i="5"/>
  <c r="X801" i="5"/>
  <c r="J801" i="5"/>
  <c r="I801" i="5"/>
  <c r="H801" i="5"/>
  <c r="R801" i="5"/>
  <c r="F801" i="5"/>
  <c r="R321" i="5"/>
  <c r="R337" i="5"/>
  <c r="F361" i="5"/>
  <c r="R369" i="5"/>
  <c r="J369" i="5"/>
  <c r="I369" i="5"/>
  <c r="F377" i="5"/>
  <c r="F393" i="5"/>
  <c r="R401" i="5"/>
  <c r="J401" i="5"/>
  <c r="I401" i="5"/>
  <c r="R417" i="5"/>
  <c r="J417" i="5"/>
  <c r="I417" i="5"/>
  <c r="AB436" i="5"/>
  <c r="J438" i="5"/>
  <c r="I438" i="5"/>
  <c r="H438" i="5"/>
  <c r="F438" i="5"/>
  <c r="I447" i="5"/>
  <c r="J447" i="5"/>
  <c r="H447" i="5"/>
  <c r="F447" i="5"/>
  <c r="R448" i="5"/>
  <c r="J448" i="5"/>
  <c r="I448" i="5"/>
  <c r="H454" i="5"/>
  <c r="R454" i="5"/>
  <c r="J454" i="5"/>
  <c r="I454" i="5"/>
  <c r="X454" i="5"/>
  <c r="AB457" i="5"/>
  <c r="S457" i="5"/>
  <c r="J459" i="5"/>
  <c r="I459" i="5"/>
  <c r="R459" i="5"/>
  <c r="H459" i="5"/>
  <c r="F459" i="5"/>
  <c r="AB481" i="5"/>
  <c r="R484" i="5"/>
  <c r="I484" i="5"/>
  <c r="H484" i="5"/>
  <c r="F484" i="5"/>
  <c r="AB486" i="5"/>
  <c r="S486" i="5"/>
  <c r="S493" i="5"/>
  <c r="J499" i="5"/>
  <c r="I499" i="5"/>
  <c r="R499" i="5"/>
  <c r="H499" i="5"/>
  <c r="F499" i="5"/>
  <c r="AB507" i="5"/>
  <c r="S507" i="5"/>
  <c r="X516" i="5"/>
  <c r="H518" i="5"/>
  <c r="R518" i="5"/>
  <c r="J518" i="5"/>
  <c r="I518" i="5"/>
  <c r="X518" i="5"/>
  <c r="AB521" i="5"/>
  <c r="S521" i="5"/>
  <c r="AB543" i="5"/>
  <c r="AB551" i="5"/>
  <c r="AB712" i="5"/>
  <c r="S712" i="5"/>
  <c r="R836" i="5"/>
  <c r="J836" i="5"/>
  <c r="I836" i="5"/>
  <c r="H836" i="5"/>
  <c r="F836" i="5"/>
  <c r="X836" i="5"/>
  <c r="R844" i="5"/>
  <c r="J844" i="5"/>
  <c r="I844" i="5"/>
  <c r="H844" i="5"/>
  <c r="F844" i="5"/>
  <c r="X844" i="5"/>
  <c r="AB297" i="5"/>
  <c r="AB308" i="5"/>
  <c r="AB311" i="5"/>
  <c r="AB314" i="5"/>
  <c r="AB333" i="5"/>
  <c r="F360" i="5"/>
  <c r="AB363" i="5"/>
  <c r="S364" i="5"/>
  <c r="AB372" i="5"/>
  <c r="F376" i="5"/>
  <c r="AB379" i="5"/>
  <c r="S380" i="5"/>
  <c r="AB388" i="5"/>
  <c r="F392" i="5"/>
  <c r="AB395" i="5"/>
  <c r="S396" i="5"/>
  <c r="AB404" i="5"/>
  <c r="F408" i="5"/>
  <c r="AB411" i="5"/>
  <c r="S412" i="5"/>
  <c r="AB420" i="5"/>
  <c r="F424" i="5"/>
  <c r="AB427" i="5"/>
  <c r="S428" i="5"/>
  <c r="S431" i="5"/>
  <c r="S445" i="5"/>
  <c r="X450" i="5"/>
  <c r="F456" i="5"/>
  <c r="R488" i="5"/>
  <c r="J488" i="5"/>
  <c r="I488" i="5"/>
  <c r="X499" i="5"/>
  <c r="J507" i="5"/>
  <c r="I507" i="5"/>
  <c r="F507" i="5"/>
  <c r="X507" i="5"/>
  <c r="J515" i="5"/>
  <c r="I515" i="5"/>
  <c r="X515" i="5"/>
  <c r="H515" i="5"/>
  <c r="F520" i="5"/>
  <c r="J547" i="5"/>
  <c r="I547" i="5"/>
  <c r="X547" i="5"/>
  <c r="H547" i="5"/>
  <c r="R641" i="5"/>
  <c r="I641" i="5"/>
  <c r="H641" i="5"/>
  <c r="F641" i="5"/>
  <c r="X641" i="5"/>
  <c r="R671" i="5"/>
  <c r="J671" i="5"/>
  <c r="I671" i="5"/>
  <c r="H671" i="5"/>
  <c r="F671" i="5"/>
  <c r="X671" i="5"/>
  <c r="R334" i="5"/>
  <c r="R365" i="5"/>
  <c r="J365" i="5"/>
  <c r="I365" i="5"/>
  <c r="R381" i="5"/>
  <c r="J381" i="5"/>
  <c r="I381" i="5"/>
  <c r="R397" i="5"/>
  <c r="J397" i="5"/>
  <c r="I397" i="5"/>
  <c r="R413" i="5"/>
  <c r="J413" i="5"/>
  <c r="I413" i="5"/>
  <c r="R429" i="5"/>
  <c r="J429" i="5"/>
  <c r="I429" i="5"/>
  <c r="I431" i="5"/>
  <c r="J431" i="5"/>
  <c r="H431" i="5"/>
  <c r="F431" i="5"/>
  <c r="F441" i="5"/>
  <c r="AB449" i="5"/>
  <c r="AB455" i="5"/>
  <c r="X491" i="5"/>
  <c r="AB519" i="5"/>
  <c r="J531" i="5"/>
  <c r="I531" i="5"/>
  <c r="R531" i="5"/>
  <c r="H531" i="5"/>
  <c r="F531" i="5"/>
  <c r="R555" i="5"/>
  <c r="J555" i="5"/>
  <c r="I555" i="5"/>
  <c r="F555" i="5"/>
  <c r="X555" i="5"/>
  <c r="R559" i="5"/>
  <c r="J559" i="5"/>
  <c r="I559" i="5"/>
  <c r="F559" i="5"/>
  <c r="X559" i="5"/>
  <c r="R563" i="5"/>
  <c r="J563" i="5"/>
  <c r="I563" i="5"/>
  <c r="F563" i="5"/>
  <c r="X563" i="5"/>
  <c r="R567" i="5"/>
  <c r="J567" i="5"/>
  <c r="I567" i="5"/>
  <c r="F567" i="5"/>
  <c r="X567" i="5"/>
  <c r="R575" i="5"/>
  <c r="J575" i="5"/>
  <c r="I575" i="5"/>
  <c r="F575" i="5"/>
  <c r="X575" i="5"/>
  <c r="R579" i="5"/>
  <c r="J579" i="5"/>
  <c r="I579" i="5"/>
  <c r="F579" i="5"/>
  <c r="X579" i="5"/>
  <c r="R583" i="5"/>
  <c r="J583" i="5"/>
  <c r="I583" i="5"/>
  <c r="F583" i="5"/>
  <c r="X583" i="5"/>
  <c r="R587" i="5"/>
  <c r="J587" i="5"/>
  <c r="I587" i="5"/>
  <c r="F587" i="5"/>
  <c r="X587" i="5"/>
  <c r="R595" i="5"/>
  <c r="J595" i="5"/>
  <c r="I595" i="5"/>
  <c r="F595" i="5"/>
  <c r="X595" i="5"/>
  <c r="R599" i="5"/>
  <c r="J599" i="5"/>
  <c r="I599" i="5"/>
  <c r="F599" i="5"/>
  <c r="X599" i="5"/>
  <c r="R611" i="5"/>
  <c r="J611" i="5"/>
  <c r="I611" i="5"/>
  <c r="F611" i="5"/>
  <c r="X611" i="5"/>
  <c r="R615" i="5"/>
  <c r="J615" i="5"/>
  <c r="I615" i="5"/>
  <c r="F615" i="5"/>
  <c r="X615" i="5"/>
  <c r="R623" i="5"/>
  <c r="J623" i="5"/>
  <c r="I623" i="5"/>
  <c r="F623" i="5"/>
  <c r="X623" i="5"/>
  <c r="R627" i="5"/>
  <c r="J627" i="5"/>
  <c r="I627" i="5"/>
  <c r="F627" i="5"/>
  <c r="X627" i="5"/>
  <c r="R631" i="5"/>
  <c r="J631" i="5"/>
  <c r="I631" i="5"/>
  <c r="F631" i="5"/>
  <c r="X631" i="5"/>
  <c r="AB667" i="5"/>
  <c r="AB683" i="5"/>
  <c r="AB687" i="5"/>
  <c r="AB697" i="5"/>
  <c r="AB706" i="5"/>
  <c r="H731" i="5"/>
  <c r="X731" i="5"/>
  <c r="F731" i="5"/>
  <c r="R731" i="5"/>
  <c r="I731" i="5"/>
  <c r="J731" i="5"/>
  <c r="S793" i="5"/>
  <c r="AB793" i="5"/>
  <c r="AB329" i="5"/>
  <c r="AB336" i="5"/>
  <c r="AB359" i="5"/>
  <c r="AB368" i="5"/>
  <c r="AB375" i="5"/>
  <c r="AB384" i="5"/>
  <c r="AB391" i="5"/>
  <c r="AB400" i="5"/>
  <c r="AB407" i="5"/>
  <c r="AB416" i="5"/>
  <c r="X417" i="5"/>
  <c r="AB423" i="5"/>
  <c r="AB438" i="5"/>
  <c r="AB440" i="5"/>
  <c r="AB447" i="5"/>
  <c r="X448" i="5"/>
  <c r="R508" i="5"/>
  <c r="J508" i="5"/>
  <c r="I508" i="5"/>
  <c r="H508" i="5"/>
  <c r="F508" i="5"/>
  <c r="AB514" i="5"/>
  <c r="S514" i="5"/>
  <c r="X531" i="5"/>
  <c r="J535" i="5"/>
  <c r="I535" i="5"/>
  <c r="R535" i="5"/>
  <c r="F535" i="5"/>
  <c r="R548" i="5"/>
  <c r="I548" i="5"/>
  <c r="H548" i="5"/>
  <c r="F548" i="5"/>
  <c r="AB550" i="5"/>
  <c r="S550" i="5"/>
  <c r="J551" i="5"/>
  <c r="I551" i="5"/>
  <c r="H551" i="5"/>
  <c r="F551" i="5"/>
  <c r="X551" i="5"/>
  <c r="J644" i="5"/>
  <c r="I650" i="5"/>
  <c r="H650" i="5"/>
  <c r="X650" i="5"/>
  <c r="R650" i="5"/>
  <c r="J650" i="5"/>
  <c r="R919" i="5"/>
  <c r="J919" i="5"/>
  <c r="I919" i="5"/>
  <c r="H919" i="5"/>
  <c r="F919" i="5"/>
  <c r="X919" i="5"/>
  <c r="J360" i="5"/>
  <c r="I360" i="5"/>
  <c r="H360" i="5"/>
  <c r="X360" i="5"/>
  <c r="R361" i="5"/>
  <c r="J361" i="5"/>
  <c r="I361" i="5"/>
  <c r="J376" i="5"/>
  <c r="I376" i="5"/>
  <c r="H376" i="5"/>
  <c r="X376" i="5"/>
  <c r="R377" i="5"/>
  <c r="J377" i="5"/>
  <c r="I377" i="5"/>
  <c r="J392" i="5"/>
  <c r="I392" i="5"/>
  <c r="H392" i="5"/>
  <c r="X392" i="5"/>
  <c r="R393" i="5"/>
  <c r="J393" i="5"/>
  <c r="I393" i="5"/>
  <c r="X397" i="5"/>
  <c r="J408" i="5"/>
  <c r="I408" i="5"/>
  <c r="H408" i="5"/>
  <c r="X408" i="5"/>
  <c r="R409" i="5"/>
  <c r="J424" i="5"/>
  <c r="I424" i="5"/>
  <c r="H424" i="5"/>
  <c r="X424" i="5"/>
  <c r="R425" i="5"/>
  <c r="J425" i="5"/>
  <c r="I425" i="5"/>
  <c r="AB433" i="5"/>
  <c r="X441" i="5"/>
  <c r="R441" i="5"/>
  <c r="J441" i="5"/>
  <c r="I441" i="5"/>
  <c r="X447" i="5"/>
  <c r="R450" i="5"/>
  <c r="J450" i="5"/>
  <c r="I450" i="5"/>
  <c r="F450" i="5"/>
  <c r="AB454" i="5"/>
  <c r="S454" i="5"/>
  <c r="S461" i="5"/>
  <c r="J467" i="5"/>
  <c r="I467" i="5"/>
  <c r="R467" i="5"/>
  <c r="H467" i="5"/>
  <c r="F467" i="5"/>
  <c r="AB475" i="5"/>
  <c r="S475" i="5"/>
  <c r="H486" i="5"/>
  <c r="R486" i="5"/>
  <c r="J486" i="5"/>
  <c r="I486" i="5"/>
  <c r="X486" i="5"/>
  <c r="AB489" i="5"/>
  <c r="S489" i="5"/>
  <c r="J491" i="5"/>
  <c r="I491" i="5"/>
  <c r="R491" i="5"/>
  <c r="H491" i="5"/>
  <c r="F491" i="5"/>
  <c r="AB513" i="5"/>
  <c r="R516" i="5"/>
  <c r="I516" i="5"/>
  <c r="H516" i="5"/>
  <c r="F516" i="5"/>
  <c r="AB518" i="5"/>
  <c r="S518" i="5"/>
  <c r="S525" i="5"/>
  <c r="AB546" i="5"/>
  <c r="S546" i="5"/>
  <c r="X636" i="5"/>
  <c r="I636" i="5"/>
  <c r="H636" i="5"/>
  <c r="F636" i="5"/>
  <c r="X652" i="5"/>
  <c r="I652" i="5"/>
  <c r="F652" i="5"/>
  <c r="S656" i="5"/>
  <c r="I662" i="5"/>
  <c r="H662" i="5"/>
  <c r="X662" i="5"/>
  <c r="F662" i="5"/>
  <c r="AB666" i="5"/>
  <c r="AB686" i="5"/>
  <c r="S686" i="5"/>
  <c r="X692" i="5"/>
  <c r="I692" i="5"/>
  <c r="R692" i="5"/>
  <c r="J692" i="5"/>
  <c r="H692" i="5"/>
  <c r="R695" i="5"/>
  <c r="J695" i="5"/>
  <c r="X695" i="5"/>
  <c r="S701" i="5"/>
  <c r="AB701" i="5"/>
  <c r="H723" i="5"/>
  <c r="X723" i="5"/>
  <c r="F723" i="5"/>
  <c r="R723" i="5"/>
  <c r="I723" i="5"/>
  <c r="J777" i="5"/>
  <c r="I777" i="5"/>
  <c r="F777" i="5"/>
  <c r="X777" i="5"/>
  <c r="R777" i="5"/>
  <c r="X817" i="5"/>
  <c r="J817" i="5"/>
  <c r="I817" i="5"/>
  <c r="H817" i="5"/>
  <c r="AB819" i="5"/>
  <c r="S819" i="5"/>
  <c r="R840" i="5"/>
  <c r="J840" i="5"/>
  <c r="I840" i="5"/>
  <c r="H840" i="5"/>
  <c r="F840" i="5"/>
  <c r="AB1049" i="5"/>
  <c r="I358" i="5"/>
  <c r="I362" i="5"/>
  <c r="I370" i="5"/>
  <c r="I374" i="5"/>
  <c r="I378" i="5"/>
  <c r="I382" i="5"/>
  <c r="I386" i="5"/>
  <c r="I390" i="5"/>
  <c r="I398" i="5"/>
  <c r="I402" i="5"/>
  <c r="I410" i="5"/>
  <c r="I418" i="5"/>
  <c r="I426" i="5"/>
  <c r="AB434" i="5"/>
  <c r="R435" i="5"/>
  <c r="AB441" i="5"/>
  <c r="R442" i="5"/>
  <c r="I446" i="5"/>
  <c r="AB450" i="5"/>
  <c r="R451" i="5"/>
  <c r="AB459" i="5"/>
  <c r="J460" i="5"/>
  <c r="AB462" i="5"/>
  <c r="H468" i="5"/>
  <c r="F481" i="5"/>
  <c r="X481" i="5"/>
  <c r="I485" i="5"/>
  <c r="AB491" i="5"/>
  <c r="AB494" i="5"/>
  <c r="H500" i="5"/>
  <c r="F513" i="5"/>
  <c r="X513" i="5"/>
  <c r="I517" i="5"/>
  <c r="AB523" i="5"/>
  <c r="J524" i="5"/>
  <c r="AB526" i="5"/>
  <c r="F540" i="5"/>
  <c r="F545" i="5"/>
  <c r="X545" i="5"/>
  <c r="AB545" i="5"/>
  <c r="I549" i="5"/>
  <c r="AB554" i="5"/>
  <c r="H556" i="5"/>
  <c r="AB558" i="5"/>
  <c r="H560" i="5"/>
  <c r="AB562" i="5"/>
  <c r="H564" i="5"/>
  <c r="AB566" i="5"/>
  <c r="H568" i="5"/>
  <c r="AB570" i="5"/>
  <c r="H572" i="5"/>
  <c r="AB574" i="5"/>
  <c r="H576" i="5"/>
  <c r="AB578" i="5"/>
  <c r="H580" i="5"/>
  <c r="AB582" i="5"/>
  <c r="AB586" i="5"/>
  <c r="AB590" i="5"/>
  <c r="H592" i="5"/>
  <c r="AB594" i="5"/>
  <c r="AB598" i="5"/>
  <c r="H600" i="5"/>
  <c r="AB602" i="5"/>
  <c r="H604" i="5"/>
  <c r="AB606" i="5"/>
  <c r="H608" i="5"/>
  <c r="AB610" i="5"/>
  <c r="AB614" i="5"/>
  <c r="AB618" i="5"/>
  <c r="H620" i="5"/>
  <c r="AB622" i="5"/>
  <c r="AB626" i="5"/>
  <c r="AB630" i="5"/>
  <c r="H632" i="5"/>
  <c r="AB634" i="5"/>
  <c r="R635" i="5"/>
  <c r="J635" i="5"/>
  <c r="I635" i="5"/>
  <c r="S676" i="5"/>
  <c r="AB685" i="5"/>
  <c r="I686" i="5"/>
  <c r="H686" i="5"/>
  <c r="X686" i="5"/>
  <c r="R686" i="5"/>
  <c r="F695" i="5"/>
  <c r="I707" i="5"/>
  <c r="I709" i="5"/>
  <c r="J709" i="5"/>
  <c r="H709" i="5"/>
  <c r="X709" i="5"/>
  <c r="F709" i="5"/>
  <c r="J757" i="5"/>
  <c r="I757" i="5"/>
  <c r="R757" i="5"/>
  <c r="H757" i="5"/>
  <c r="X757" i="5"/>
  <c r="F757" i="5"/>
  <c r="J768" i="5"/>
  <c r="H768" i="5"/>
  <c r="X768" i="5"/>
  <c r="R768" i="5"/>
  <c r="AB783" i="5"/>
  <c r="AB788" i="5"/>
  <c r="F802" i="5"/>
  <c r="R802" i="5"/>
  <c r="H802" i="5"/>
  <c r="X802" i="5"/>
  <c r="J802" i="5"/>
  <c r="F830" i="5"/>
  <c r="R830" i="5"/>
  <c r="I830" i="5"/>
  <c r="H830" i="5"/>
  <c r="J830" i="5"/>
  <c r="X830" i="5"/>
  <c r="F834" i="5"/>
  <c r="R834" i="5"/>
  <c r="H834" i="5"/>
  <c r="X834" i="5"/>
  <c r="R316" i="5"/>
  <c r="R325" i="5"/>
  <c r="R328" i="5"/>
  <c r="R332" i="5"/>
  <c r="R358" i="5"/>
  <c r="R362" i="5"/>
  <c r="R370" i="5"/>
  <c r="R374" i="5"/>
  <c r="R378" i="5"/>
  <c r="R382" i="5"/>
  <c r="R386" i="5"/>
  <c r="R390" i="5"/>
  <c r="R398" i="5"/>
  <c r="R402" i="5"/>
  <c r="R410" i="5"/>
  <c r="R418" i="5"/>
  <c r="R426" i="5"/>
  <c r="S458" i="5"/>
  <c r="S465" i="5"/>
  <c r="J468" i="5"/>
  <c r="AB470" i="5"/>
  <c r="H481" i="5"/>
  <c r="S483" i="5"/>
  <c r="S490" i="5"/>
  <c r="S497" i="5"/>
  <c r="J500" i="5"/>
  <c r="AB502" i="5"/>
  <c r="H513" i="5"/>
  <c r="S515" i="5"/>
  <c r="S522" i="5"/>
  <c r="S529" i="5"/>
  <c r="AB534" i="5"/>
  <c r="H540" i="5"/>
  <c r="H545" i="5"/>
  <c r="S547" i="5"/>
  <c r="AB636" i="5"/>
  <c r="AB638" i="5"/>
  <c r="R643" i="5"/>
  <c r="J643" i="5"/>
  <c r="I643" i="5"/>
  <c r="AB653" i="5"/>
  <c r="I654" i="5"/>
  <c r="H654" i="5"/>
  <c r="X654" i="5"/>
  <c r="R654" i="5"/>
  <c r="AB662" i="5"/>
  <c r="R663" i="5"/>
  <c r="J663" i="5"/>
  <c r="X663" i="5"/>
  <c r="S666" i="5"/>
  <c r="X668" i="5"/>
  <c r="I668" i="5"/>
  <c r="F668" i="5"/>
  <c r="S672" i="5"/>
  <c r="I678" i="5"/>
  <c r="H678" i="5"/>
  <c r="X678" i="5"/>
  <c r="F678" i="5"/>
  <c r="AB682" i="5"/>
  <c r="J694" i="5"/>
  <c r="I695" i="5"/>
  <c r="AB735" i="5"/>
  <c r="S735" i="5"/>
  <c r="F741" i="5"/>
  <c r="J745" i="5"/>
  <c r="I745" i="5"/>
  <c r="F745" i="5"/>
  <c r="X745" i="5"/>
  <c r="R745" i="5"/>
  <c r="F758" i="5"/>
  <c r="R758" i="5"/>
  <c r="X758" i="5"/>
  <c r="J758" i="5"/>
  <c r="I758" i="5"/>
  <c r="H758" i="5"/>
  <c r="R828" i="5"/>
  <c r="J828" i="5"/>
  <c r="H828" i="5"/>
  <c r="I828" i="5"/>
  <c r="X828" i="5"/>
  <c r="J834" i="5"/>
  <c r="S848" i="5"/>
  <c r="AB848" i="5"/>
  <c r="S437" i="5"/>
  <c r="S439" i="5"/>
  <c r="S446" i="5"/>
  <c r="S453" i="5"/>
  <c r="F477" i="5"/>
  <c r="X477" i="5"/>
  <c r="AB477" i="5"/>
  <c r="F509" i="5"/>
  <c r="X509" i="5"/>
  <c r="AB509" i="5"/>
  <c r="I540" i="5"/>
  <c r="F541" i="5"/>
  <c r="X541" i="5"/>
  <c r="AB541" i="5"/>
  <c r="X656" i="5"/>
  <c r="I656" i="5"/>
  <c r="H656" i="5"/>
  <c r="F656" i="5"/>
  <c r="I666" i="5"/>
  <c r="H666" i="5"/>
  <c r="X666" i="5"/>
  <c r="R666" i="5"/>
  <c r="J666" i="5"/>
  <c r="S692" i="5"/>
  <c r="AB698" i="5"/>
  <c r="S698" i="5"/>
  <c r="H707" i="5"/>
  <c r="X707" i="5"/>
  <c r="F707" i="5"/>
  <c r="AB713" i="5"/>
  <c r="H715" i="5"/>
  <c r="X715" i="5"/>
  <c r="F715" i="5"/>
  <c r="R715" i="5"/>
  <c r="J715" i="5"/>
  <c r="I715" i="5"/>
  <c r="I717" i="5"/>
  <c r="J717" i="5"/>
  <c r="H717" i="5"/>
  <c r="X717" i="5"/>
  <c r="R717" i="5"/>
  <c r="F717" i="5"/>
  <c r="AB727" i="5"/>
  <c r="S727" i="5"/>
  <c r="J761" i="5"/>
  <c r="I761" i="5"/>
  <c r="R761" i="5"/>
  <c r="F761" i="5"/>
  <c r="X761" i="5"/>
  <c r="AB772" i="5"/>
  <c r="S772" i="5"/>
  <c r="J773" i="5"/>
  <c r="I773" i="5"/>
  <c r="X773" i="5"/>
  <c r="R773" i="5"/>
  <c r="H773" i="5"/>
  <c r="F773" i="5"/>
  <c r="F782" i="5"/>
  <c r="R782" i="5"/>
  <c r="I782" i="5"/>
  <c r="H782" i="5"/>
  <c r="J782" i="5"/>
  <c r="X841" i="5"/>
  <c r="R841" i="5"/>
  <c r="J841" i="5"/>
  <c r="I841" i="5"/>
  <c r="H841" i="5"/>
  <c r="F841" i="5"/>
  <c r="AB941" i="5"/>
  <c r="S941" i="5"/>
  <c r="F435" i="5"/>
  <c r="F451" i="5"/>
  <c r="S459" i="5"/>
  <c r="F460" i="5"/>
  <c r="I464" i="5"/>
  <c r="F465" i="5"/>
  <c r="X465" i="5"/>
  <c r="AB465" i="5"/>
  <c r="S473" i="5"/>
  <c r="AB478" i="5"/>
  <c r="J481" i="5"/>
  <c r="H489" i="5"/>
  <c r="S491" i="5"/>
  <c r="I496" i="5"/>
  <c r="F497" i="5"/>
  <c r="AB497" i="5"/>
  <c r="S505" i="5"/>
  <c r="AB510" i="5"/>
  <c r="J513" i="5"/>
  <c r="S523" i="5"/>
  <c r="F524" i="5"/>
  <c r="I528" i="5"/>
  <c r="F529" i="5"/>
  <c r="X529" i="5"/>
  <c r="AB529" i="5"/>
  <c r="S537" i="5"/>
  <c r="J540" i="5"/>
  <c r="AB542" i="5"/>
  <c r="J545" i="5"/>
  <c r="F635" i="5"/>
  <c r="J636" i="5"/>
  <c r="X640" i="5"/>
  <c r="I640" i="5"/>
  <c r="R640" i="5"/>
  <c r="AB644" i="5"/>
  <c r="AB646" i="5"/>
  <c r="AB650" i="5"/>
  <c r="I651" i="5"/>
  <c r="H652" i="5"/>
  <c r="J662" i="5"/>
  <c r="H663" i="5"/>
  <c r="AB670" i="5"/>
  <c r="S670" i="5"/>
  <c r="X676" i="5"/>
  <c r="I676" i="5"/>
  <c r="R676" i="5"/>
  <c r="J676" i="5"/>
  <c r="H676" i="5"/>
  <c r="AB677" i="5"/>
  <c r="H711" i="5"/>
  <c r="X711" i="5"/>
  <c r="R711" i="5"/>
  <c r="I711" i="5"/>
  <c r="F711" i="5"/>
  <c r="AB719" i="5"/>
  <c r="S719" i="5"/>
  <c r="S733" i="5"/>
  <c r="X782" i="5"/>
  <c r="X797" i="5"/>
  <c r="J797" i="5"/>
  <c r="I797" i="5"/>
  <c r="R797" i="5"/>
  <c r="H797" i="5"/>
  <c r="R808" i="5"/>
  <c r="J808" i="5"/>
  <c r="H808" i="5"/>
  <c r="X808" i="5"/>
  <c r="F808" i="5"/>
  <c r="AB831" i="5"/>
  <c r="S831" i="5"/>
  <c r="X840" i="5"/>
  <c r="S441" i="5"/>
  <c r="AB466" i="5"/>
  <c r="F485" i="5"/>
  <c r="X485" i="5"/>
  <c r="AB485" i="5"/>
  <c r="AB498" i="5"/>
  <c r="F517" i="5"/>
  <c r="X517" i="5"/>
  <c r="AB517" i="5"/>
  <c r="AB530" i="5"/>
  <c r="F549" i="5"/>
  <c r="X549" i="5"/>
  <c r="AB549" i="5"/>
  <c r="X556" i="5"/>
  <c r="R556" i="5"/>
  <c r="X560" i="5"/>
  <c r="R560" i="5"/>
  <c r="X564" i="5"/>
  <c r="R564" i="5"/>
  <c r="X568" i="5"/>
  <c r="R568" i="5"/>
  <c r="X572" i="5"/>
  <c r="R572" i="5"/>
  <c r="X576" i="5"/>
  <c r="R576" i="5"/>
  <c r="X580" i="5"/>
  <c r="R580" i="5"/>
  <c r="R588" i="5"/>
  <c r="X592" i="5"/>
  <c r="R592" i="5"/>
  <c r="X600" i="5"/>
  <c r="R600" i="5"/>
  <c r="X604" i="5"/>
  <c r="R604" i="5"/>
  <c r="X608" i="5"/>
  <c r="R608" i="5"/>
  <c r="X620" i="5"/>
  <c r="R620" i="5"/>
  <c r="X632" i="5"/>
  <c r="R632" i="5"/>
  <c r="R636" i="5"/>
  <c r="J652" i="5"/>
  <c r="R655" i="5"/>
  <c r="J655" i="5"/>
  <c r="I655" i="5"/>
  <c r="H655" i="5"/>
  <c r="AB656" i="5"/>
  <c r="S660" i="5"/>
  <c r="R662" i="5"/>
  <c r="AB669" i="5"/>
  <c r="I670" i="5"/>
  <c r="H670" i="5"/>
  <c r="X670" i="5"/>
  <c r="R670" i="5"/>
  <c r="AB678" i="5"/>
  <c r="R679" i="5"/>
  <c r="J679" i="5"/>
  <c r="X679" i="5"/>
  <c r="S688" i="5"/>
  <c r="F692" i="5"/>
  <c r="I694" i="5"/>
  <c r="H694" i="5"/>
  <c r="X694" i="5"/>
  <c r="F694" i="5"/>
  <c r="S725" i="5"/>
  <c r="AB740" i="5"/>
  <c r="S740" i="5"/>
  <c r="J741" i="5"/>
  <c r="I741" i="5"/>
  <c r="X741" i="5"/>
  <c r="R741" i="5"/>
  <c r="H741" i="5"/>
  <c r="AB751" i="5"/>
  <c r="S751" i="5"/>
  <c r="J752" i="5"/>
  <c r="H752" i="5"/>
  <c r="R752" i="5"/>
  <c r="X752" i="5"/>
  <c r="F752" i="5"/>
  <c r="R780" i="5"/>
  <c r="J780" i="5"/>
  <c r="H780" i="5"/>
  <c r="I780" i="5"/>
  <c r="F780" i="5"/>
  <c r="X780" i="5"/>
  <c r="R792" i="5"/>
  <c r="J792" i="5"/>
  <c r="H792" i="5"/>
  <c r="X792" i="5"/>
  <c r="I792" i="5"/>
  <c r="F792" i="5"/>
  <c r="AB799" i="5"/>
  <c r="S799" i="5"/>
  <c r="AB803" i="5"/>
  <c r="S803" i="5"/>
  <c r="S805" i="5"/>
  <c r="AB805" i="5"/>
  <c r="F814" i="5"/>
  <c r="R814" i="5"/>
  <c r="I814" i="5"/>
  <c r="H814" i="5"/>
  <c r="F817" i="5"/>
  <c r="X829" i="5"/>
  <c r="J829" i="5"/>
  <c r="I829" i="5"/>
  <c r="R829" i="5"/>
  <c r="H829" i="5"/>
  <c r="F829" i="5"/>
  <c r="AB933" i="5"/>
  <c r="S933" i="5"/>
  <c r="AB694" i="5"/>
  <c r="AB711" i="5"/>
  <c r="S711" i="5"/>
  <c r="S757" i="5"/>
  <c r="AB757" i="5"/>
  <c r="F762" i="5"/>
  <c r="R762" i="5"/>
  <c r="H762" i="5"/>
  <c r="AB771" i="5"/>
  <c r="S771" i="5"/>
  <c r="F774" i="5"/>
  <c r="R774" i="5"/>
  <c r="J774" i="5"/>
  <c r="X774" i="5"/>
  <c r="S809" i="5"/>
  <c r="AB809" i="5"/>
  <c r="S821" i="5"/>
  <c r="X848" i="5"/>
  <c r="J848" i="5"/>
  <c r="I848" i="5"/>
  <c r="H848" i="5"/>
  <c r="F848" i="5"/>
  <c r="R848" i="5"/>
  <c r="J1055" i="5"/>
  <c r="I1055" i="5"/>
  <c r="H1055" i="5"/>
  <c r="X1055" i="5"/>
  <c r="R1055" i="5"/>
  <c r="F1055" i="5"/>
  <c r="S652" i="5"/>
  <c r="S668" i="5"/>
  <c r="S684" i="5"/>
  <c r="AB714" i="5"/>
  <c r="AB723" i="5"/>
  <c r="S723" i="5"/>
  <c r="AB731" i="5"/>
  <c r="S731" i="5"/>
  <c r="AB739" i="5"/>
  <c r="S739" i="5"/>
  <c r="F742" i="5"/>
  <c r="R742" i="5"/>
  <c r="J742" i="5"/>
  <c r="X742" i="5"/>
  <c r="AB752" i="5"/>
  <c r="S752" i="5"/>
  <c r="S761" i="5"/>
  <c r="AB761" i="5"/>
  <c r="X762" i="5"/>
  <c r="S773" i="5"/>
  <c r="AB773" i="5"/>
  <c r="H774" i="5"/>
  <c r="F778" i="5"/>
  <c r="R778" i="5"/>
  <c r="H778" i="5"/>
  <c r="F781" i="5"/>
  <c r="X785" i="5"/>
  <c r="J785" i="5"/>
  <c r="I785" i="5"/>
  <c r="H785" i="5"/>
  <c r="AB787" i="5"/>
  <c r="S787" i="5"/>
  <c r="R796" i="5"/>
  <c r="J796" i="5"/>
  <c r="H796" i="5"/>
  <c r="I796" i="5"/>
  <c r="F798" i="5"/>
  <c r="R798" i="5"/>
  <c r="I798" i="5"/>
  <c r="H798" i="5"/>
  <c r="X813" i="5"/>
  <c r="J813" i="5"/>
  <c r="I813" i="5"/>
  <c r="R813" i="5"/>
  <c r="H813" i="5"/>
  <c r="F818" i="5"/>
  <c r="R818" i="5"/>
  <c r="H818" i="5"/>
  <c r="X818" i="5"/>
  <c r="F842" i="5"/>
  <c r="X842" i="5"/>
  <c r="R842" i="5"/>
  <c r="J842" i="5"/>
  <c r="I842" i="5"/>
  <c r="S640" i="5"/>
  <c r="X648" i="5"/>
  <c r="I648" i="5"/>
  <c r="AB658" i="5"/>
  <c r="AB663" i="5"/>
  <c r="X664" i="5"/>
  <c r="I664" i="5"/>
  <c r="AB674" i="5"/>
  <c r="AB679" i="5"/>
  <c r="AB690" i="5"/>
  <c r="AB695" i="5"/>
  <c r="X696" i="5"/>
  <c r="I696" i="5"/>
  <c r="I701" i="5"/>
  <c r="J701" i="5"/>
  <c r="H701" i="5"/>
  <c r="X701" i="5"/>
  <c r="AB705" i="5"/>
  <c r="AB707" i="5"/>
  <c r="S707" i="5"/>
  <c r="AB721" i="5"/>
  <c r="AB729" i="5"/>
  <c r="AB737" i="5"/>
  <c r="S741" i="5"/>
  <c r="AB741" i="5"/>
  <c r="F746" i="5"/>
  <c r="R746" i="5"/>
  <c r="H746" i="5"/>
  <c r="I762" i="5"/>
  <c r="AB768" i="5"/>
  <c r="S768" i="5"/>
  <c r="I774" i="5"/>
  <c r="S777" i="5"/>
  <c r="AB777" i="5"/>
  <c r="S789" i="5"/>
  <c r="I811" i="5"/>
  <c r="H811" i="5"/>
  <c r="F811" i="5"/>
  <c r="X811" i="5"/>
  <c r="R811" i="5"/>
  <c r="J811" i="5"/>
  <c r="AB815" i="5"/>
  <c r="R824" i="5"/>
  <c r="J824" i="5"/>
  <c r="H824" i="5"/>
  <c r="X824" i="5"/>
  <c r="X833" i="5"/>
  <c r="J833" i="5"/>
  <c r="I833" i="5"/>
  <c r="H833" i="5"/>
  <c r="AB835" i="5"/>
  <c r="S852" i="5"/>
  <c r="AB1005" i="5"/>
  <c r="S1005" i="5"/>
  <c r="R1129" i="5"/>
  <c r="I1129" i="5"/>
  <c r="J1129" i="5"/>
  <c r="H1129" i="5"/>
  <c r="F1129" i="5"/>
  <c r="X1129" i="5"/>
  <c r="S648" i="5"/>
  <c r="S664" i="5"/>
  <c r="S680" i="5"/>
  <c r="S696" i="5"/>
  <c r="AB703" i="5"/>
  <c r="S703" i="5"/>
  <c r="S745" i="5"/>
  <c r="AB745" i="5"/>
  <c r="AB756" i="5"/>
  <c r="S756" i="5"/>
  <c r="J762" i="5"/>
  <c r="X781" i="5"/>
  <c r="J781" i="5"/>
  <c r="I781" i="5"/>
  <c r="R781" i="5"/>
  <c r="H781" i="5"/>
  <c r="F786" i="5"/>
  <c r="R786" i="5"/>
  <c r="H786" i="5"/>
  <c r="X786" i="5"/>
  <c r="AB820" i="5"/>
  <c r="J825" i="5"/>
  <c r="S825" i="5"/>
  <c r="AB854" i="5"/>
  <c r="S854" i="5"/>
  <c r="AB858" i="5"/>
  <c r="S858" i="5"/>
  <c r="AB862" i="5"/>
  <c r="S862" i="5"/>
  <c r="AB866" i="5"/>
  <c r="S866" i="5"/>
  <c r="AB870" i="5"/>
  <c r="S870" i="5"/>
  <c r="AB874" i="5"/>
  <c r="S874" i="5"/>
  <c r="AB878" i="5"/>
  <c r="S878" i="5"/>
  <c r="AB882" i="5"/>
  <c r="S882" i="5"/>
  <c r="AB886" i="5"/>
  <c r="S886" i="5"/>
  <c r="AB890" i="5"/>
  <c r="S890" i="5"/>
  <c r="AB894" i="5"/>
  <c r="S894" i="5"/>
  <c r="AB898" i="5"/>
  <c r="S898" i="5"/>
  <c r="AB902" i="5"/>
  <c r="S902" i="5"/>
  <c r="AB906" i="5"/>
  <c r="S906" i="5"/>
  <c r="AB910" i="5"/>
  <c r="S910" i="5"/>
  <c r="AB914" i="5"/>
  <c r="S914" i="5"/>
  <c r="F722" i="5"/>
  <c r="R722" i="5"/>
  <c r="F730" i="5"/>
  <c r="R730" i="5"/>
  <c r="F738" i="5"/>
  <c r="R738" i="5"/>
  <c r="AB747" i="5"/>
  <c r="J748" i="5"/>
  <c r="H748" i="5"/>
  <c r="H751" i="5"/>
  <c r="F751" i="5"/>
  <c r="X751" i="5"/>
  <c r="J753" i="5"/>
  <c r="I753" i="5"/>
  <c r="AB779" i="5"/>
  <c r="S781" i="5"/>
  <c r="AB781" i="5"/>
  <c r="X789" i="5"/>
  <c r="J789" i="5"/>
  <c r="I789" i="5"/>
  <c r="I803" i="5"/>
  <c r="H803" i="5"/>
  <c r="F803" i="5"/>
  <c r="X803" i="5"/>
  <c r="F806" i="5"/>
  <c r="R806" i="5"/>
  <c r="AB807" i="5"/>
  <c r="S813" i="5"/>
  <c r="AB813" i="5"/>
  <c r="X821" i="5"/>
  <c r="J821" i="5"/>
  <c r="I821" i="5"/>
  <c r="AB925" i="5"/>
  <c r="S925" i="5"/>
  <c r="AB997" i="5"/>
  <c r="S997" i="5"/>
  <c r="AB1769" i="5"/>
  <c r="S1769" i="5"/>
  <c r="J705" i="5"/>
  <c r="J713" i="5"/>
  <c r="J721" i="5"/>
  <c r="X722" i="5"/>
  <c r="AB722" i="5"/>
  <c r="J729" i="5"/>
  <c r="X730" i="5"/>
  <c r="AB730" i="5"/>
  <c r="X738" i="5"/>
  <c r="AB738" i="5"/>
  <c r="AB743" i="5"/>
  <c r="AB744" i="5"/>
  <c r="H747" i="5"/>
  <c r="F747" i="5"/>
  <c r="X747" i="5"/>
  <c r="J749" i="5"/>
  <c r="I749" i="5"/>
  <c r="F766" i="5"/>
  <c r="R766" i="5"/>
  <c r="AB775" i="5"/>
  <c r="AB776" i="5"/>
  <c r="H779" i="5"/>
  <c r="F779" i="5"/>
  <c r="X779" i="5"/>
  <c r="AB784" i="5"/>
  <c r="S785" i="5"/>
  <c r="AB785" i="5"/>
  <c r="X806" i="5"/>
  <c r="F810" i="5"/>
  <c r="R810" i="5"/>
  <c r="AB811" i="5"/>
  <c r="AB816" i="5"/>
  <c r="S817" i="5"/>
  <c r="AB817" i="5"/>
  <c r="X837" i="5"/>
  <c r="R837" i="5"/>
  <c r="J837" i="5"/>
  <c r="I837" i="5"/>
  <c r="AB840" i="5"/>
  <c r="AB843" i="5"/>
  <c r="AB855" i="5"/>
  <c r="AB859" i="5"/>
  <c r="AB863" i="5"/>
  <c r="AB867" i="5"/>
  <c r="AB871" i="5"/>
  <c r="AB875" i="5"/>
  <c r="AB879" i="5"/>
  <c r="AB883" i="5"/>
  <c r="AB887" i="5"/>
  <c r="AB891" i="5"/>
  <c r="AB895" i="5"/>
  <c r="AB899" i="5"/>
  <c r="AB903" i="5"/>
  <c r="AB907" i="5"/>
  <c r="AB911" i="5"/>
  <c r="AB915" i="5"/>
  <c r="X939" i="5"/>
  <c r="R939" i="5"/>
  <c r="J939" i="5"/>
  <c r="I939" i="5"/>
  <c r="H939" i="5"/>
  <c r="F939" i="5"/>
  <c r="X947" i="5"/>
  <c r="R947" i="5"/>
  <c r="J947" i="5"/>
  <c r="I947" i="5"/>
  <c r="H947" i="5"/>
  <c r="F947" i="5"/>
  <c r="AB965" i="5"/>
  <c r="S965" i="5"/>
  <c r="AB973" i="5"/>
  <c r="S973" i="5"/>
  <c r="X1050" i="5"/>
  <c r="R1050" i="5"/>
  <c r="J1050" i="5"/>
  <c r="I1050" i="5"/>
  <c r="H1050" i="5"/>
  <c r="F1050" i="5"/>
  <c r="F710" i="5"/>
  <c r="R710" i="5"/>
  <c r="F718" i="5"/>
  <c r="R718" i="5"/>
  <c r="I722" i="5"/>
  <c r="F726" i="5"/>
  <c r="R726" i="5"/>
  <c r="I730" i="5"/>
  <c r="F734" i="5"/>
  <c r="R734" i="5"/>
  <c r="I738" i="5"/>
  <c r="I748" i="5"/>
  <c r="R751" i="5"/>
  <c r="F754" i="5"/>
  <c r="R754" i="5"/>
  <c r="AB763" i="5"/>
  <c r="J764" i="5"/>
  <c r="H764" i="5"/>
  <c r="H767" i="5"/>
  <c r="F767" i="5"/>
  <c r="X767" i="5"/>
  <c r="J769" i="5"/>
  <c r="I769" i="5"/>
  <c r="I787" i="5"/>
  <c r="H787" i="5"/>
  <c r="F787" i="5"/>
  <c r="X787" i="5"/>
  <c r="F789" i="5"/>
  <c r="F790" i="5"/>
  <c r="R790" i="5"/>
  <c r="AB791" i="5"/>
  <c r="S797" i="5"/>
  <c r="AB797" i="5"/>
  <c r="X805" i="5"/>
  <c r="J805" i="5"/>
  <c r="I805" i="5"/>
  <c r="J806" i="5"/>
  <c r="I819" i="5"/>
  <c r="H819" i="5"/>
  <c r="F819" i="5"/>
  <c r="X819" i="5"/>
  <c r="F821" i="5"/>
  <c r="F822" i="5"/>
  <c r="R822" i="5"/>
  <c r="AB823" i="5"/>
  <c r="S829" i="5"/>
  <c r="AB829" i="5"/>
  <c r="AB839" i="5"/>
  <c r="S853" i="5"/>
  <c r="S857" i="5"/>
  <c r="S861" i="5"/>
  <c r="S865" i="5"/>
  <c r="S869" i="5"/>
  <c r="S873" i="5"/>
  <c r="S877" i="5"/>
  <c r="S881" i="5"/>
  <c r="S885" i="5"/>
  <c r="S889" i="5"/>
  <c r="S893" i="5"/>
  <c r="S897" i="5"/>
  <c r="S901" i="5"/>
  <c r="S905" i="5"/>
  <c r="S909" i="5"/>
  <c r="S913" i="5"/>
  <c r="S917" i="5"/>
  <c r="S921" i="5"/>
  <c r="F1065" i="5"/>
  <c r="X1065" i="5"/>
  <c r="R1065" i="5"/>
  <c r="I1065" i="5"/>
  <c r="J1065" i="5"/>
  <c r="H1065" i="5"/>
  <c r="AB702" i="5"/>
  <c r="X705" i="5"/>
  <c r="X710" i="5"/>
  <c r="AB710" i="5"/>
  <c r="X713" i="5"/>
  <c r="X718" i="5"/>
  <c r="AB718" i="5"/>
  <c r="X721" i="5"/>
  <c r="J722" i="5"/>
  <c r="X726" i="5"/>
  <c r="AB726" i="5"/>
  <c r="X729" i="5"/>
  <c r="J730" i="5"/>
  <c r="X734" i="5"/>
  <c r="AB734" i="5"/>
  <c r="J738" i="5"/>
  <c r="R747" i="5"/>
  <c r="R748" i="5"/>
  <c r="F750" i="5"/>
  <c r="R750" i="5"/>
  <c r="H753" i="5"/>
  <c r="X754" i="5"/>
  <c r="AB759" i="5"/>
  <c r="AB760" i="5"/>
  <c r="J765" i="5"/>
  <c r="I765" i="5"/>
  <c r="I766" i="5"/>
  <c r="R779" i="5"/>
  <c r="X790" i="5"/>
  <c r="I791" i="5"/>
  <c r="H791" i="5"/>
  <c r="F791" i="5"/>
  <c r="X791" i="5"/>
  <c r="F794" i="5"/>
  <c r="R794" i="5"/>
  <c r="AB795" i="5"/>
  <c r="AB800" i="5"/>
  <c r="S801" i="5"/>
  <c r="AB801" i="5"/>
  <c r="S807" i="5"/>
  <c r="J810" i="5"/>
  <c r="X822" i="5"/>
  <c r="I823" i="5"/>
  <c r="H823" i="5"/>
  <c r="F823" i="5"/>
  <c r="X823" i="5"/>
  <c r="F826" i="5"/>
  <c r="R826" i="5"/>
  <c r="AB827" i="5"/>
  <c r="AB832" i="5"/>
  <c r="S833" i="5"/>
  <c r="AB833" i="5"/>
  <c r="F837" i="5"/>
  <c r="F838" i="5"/>
  <c r="X838" i="5"/>
  <c r="R838" i="5"/>
  <c r="S843" i="5"/>
  <c r="AB918" i="5"/>
  <c r="AB922" i="5"/>
  <c r="AB937" i="5"/>
  <c r="S937" i="5"/>
  <c r="AB954" i="5"/>
  <c r="AB969" i="5"/>
  <c r="S969" i="5"/>
  <c r="X975" i="5"/>
  <c r="R975" i="5"/>
  <c r="J975" i="5"/>
  <c r="I975" i="5"/>
  <c r="H975" i="5"/>
  <c r="AB986" i="5"/>
  <c r="AB1001" i="5"/>
  <c r="S1001" i="5"/>
  <c r="AB1018" i="5"/>
  <c r="R1040" i="5"/>
  <c r="J1040" i="5"/>
  <c r="I1040" i="5"/>
  <c r="H1040" i="5"/>
  <c r="F1040" i="5"/>
  <c r="J1067" i="5"/>
  <c r="I1067" i="5"/>
  <c r="H1067" i="5"/>
  <c r="X1067" i="5"/>
  <c r="F1067" i="5"/>
  <c r="R1072" i="5"/>
  <c r="J1072" i="5"/>
  <c r="I1072" i="5"/>
  <c r="H1072" i="5"/>
  <c r="F1072" i="5"/>
  <c r="X1072" i="5"/>
  <c r="AB1124" i="5"/>
  <c r="AB1131" i="5"/>
  <c r="AB1168" i="5"/>
  <c r="S1168" i="5"/>
  <c r="AB844" i="5"/>
  <c r="R845" i="5"/>
  <c r="S850" i="5"/>
  <c r="F856" i="5"/>
  <c r="F860" i="5"/>
  <c r="F864" i="5"/>
  <c r="F868" i="5"/>
  <c r="F872" i="5"/>
  <c r="F880" i="5"/>
  <c r="F884" i="5"/>
  <c r="F888" i="5"/>
  <c r="F892" i="5"/>
  <c r="F896" i="5"/>
  <c r="F900" i="5"/>
  <c r="F904" i="5"/>
  <c r="F912" i="5"/>
  <c r="F916" i="5"/>
  <c r="F920" i="5"/>
  <c r="S926" i="5"/>
  <c r="AB930" i="5"/>
  <c r="F935" i="5"/>
  <c r="AB945" i="5"/>
  <c r="S945" i="5"/>
  <c r="J951" i="5"/>
  <c r="AB962" i="5"/>
  <c r="AB977" i="5"/>
  <c r="S977" i="5"/>
  <c r="AB994" i="5"/>
  <c r="AB1009" i="5"/>
  <c r="S1009" i="5"/>
  <c r="AB1026" i="5"/>
  <c r="AB849" i="5"/>
  <c r="H852" i="5"/>
  <c r="R927" i="5"/>
  <c r="J927" i="5"/>
  <c r="I927" i="5"/>
  <c r="H927" i="5"/>
  <c r="AB949" i="5"/>
  <c r="S949" i="5"/>
  <c r="X955" i="5"/>
  <c r="R955" i="5"/>
  <c r="J955" i="5"/>
  <c r="I955" i="5"/>
  <c r="H955" i="5"/>
  <c r="AB981" i="5"/>
  <c r="S981" i="5"/>
  <c r="F1003" i="5"/>
  <c r="AB1013" i="5"/>
  <c r="S1013" i="5"/>
  <c r="X1019" i="5"/>
  <c r="R1019" i="5"/>
  <c r="J1019" i="5"/>
  <c r="I1019" i="5"/>
  <c r="H1019" i="5"/>
  <c r="R1048" i="5"/>
  <c r="I1048" i="5"/>
  <c r="X1048" i="5"/>
  <c r="J1048" i="5"/>
  <c r="AB1134" i="5"/>
  <c r="S846" i="5"/>
  <c r="I852" i="5"/>
  <c r="H856" i="5"/>
  <c r="H860" i="5"/>
  <c r="H864" i="5"/>
  <c r="H868" i="5"/>
  <c r="H872" i="5"/>
  <c r="H880" i="5"/>
  <c r="H884" i="5"/>
  <c r="H888" i="5"/>
  <c r="H896" i="5"/>
  <c r="H900" i="5"/>
  <c r="H904" i="5"/>
  <c r="H908" i="5"/>
  <c r="H912" i="5"/>
  <c r="H916" i="5"/>
  <c r="H920" i="5"/>
  <c r="AB953" i="5"/>
  <c r="S953" i="5"/>
  <c r="F975" i="5"/>
  <c r="AB985" i="5"/>
  <c r="S985" i="5"/>
  <c r="X991" i="5"/>
  <c r="R991" i="5"/>
  <c r="J991" i="5"/>
  <c r="I991" i="5"/>
  <c r="H991" i="5"/>
  <c r="AB1017" i="5"/>
  <c r="S1017" i="5"/>
  <c r="F1048" i="5"/>
  <c r="X1107" i="5"/>
  <c r="R1107" i="5"/>
  <c r="J1107" i="5"/>
  <c r="I1107" i="5"/>
  <c r="H1107" i="5"/>
  <c r="F1107" i="5"/>
  <c r="AB1157" i="5"/>
  <c r="AB845" i="5"/>
  <c r="I850" i="5"/>
  <c r="H850" i="5"/>
  <c r="F850" i="5"/>
  <c r="AB851" i="5"/>
  <c r="S918" i="5"/>
  <c r="S922" i="5"/>
  <c r="X931" i="5"/>
  <c r="R931" i="5"/>
  <c r="J931" i="5"/>
  <c r="I931" i="5"/>
  <c r="H931" i="5"/>
  <c r="AB942" i="5"/>
  <c r="AB957" i="5"/>
  <c r="S957" i="5"/>
  <c r="X963" i="5"/>
  <c r="AB974" i="5"/>
  <c r="AB989" i="5"/>
  <c r="S989" i="5"/>
  <c r="AB1006" i="5"/>
  <c r="AB1021" i="5"/>
  <c r="S1021" i="5"/>
  <c r="X1027" i="5"/>
  <c r="R1027" i="5"/>
  <c r="J1027" i="5"/>
  <c r="I1027" i="5"/>
  <c r="H1027" i="5"/>
  <c r="X1040" i="5"/>
  <c r="S1043" i="5"/>
  <c r="AB1043" i="5"/>
  <c r="H1048" i="5"/>
  <c r="AB1209" i="5"/>
  <c r="S1209" i="5"/>
  <c r="AB846" i="5"/>
  <c r="X852" i="5"/>
  <c r="J852" i="5"/>
  <c r="X856" i="5"/>
  <c r="R856" i="5"/>
  <c r="J856" i="5"/>
  <c r="X860" i="5"/>
  <c r="R860" i="5"/>
  <c r="J860" i="5"/>
  <c r="X864" i="5"/>
  <c r="R864" i="5"/>
  <c r="J864" i="5"/>
  <c r="X868" i="5"/>
  <c r="R868" i="5"/>
  <c r="J868" i="5"/>
  <c r="X872" i="5"/>
  <c r="R872" i="5"/>
  <c r="J872" i="5"/>
  <c r="R876" i="5"/>
  <c r="X880" i="5"/>
  <c r="R880" i="5"/>
  <c r="J880" i="5"/>
  <c r="X884" i="5"/>
  <c r="R884" i="5"/>
  <c r="J884" i="5"/>
  <c r="X888" i="5"/>
  <c r="R888" i="5"/>
  <c r="J888" i="5"/>
  <c r="X896" i="5"/>
  <c r="R896" i="5"/>
  <c r="J896" i="5"/>
  <c r="X900" i="5"/>
  <c r="R900" i="5"/>
  <c r="J900" i="5"/>
  <c r="X904" i="5"/>
  <c r="R904" i="5"/>
  <c r="J904" i="5"/>
  <c r="X912" i="5"/>
  <c r="R912" i="5"/>
  <c r="J912" i="5"/>
  <c r="X916" i="5"/>
  <c r="R916" i="5"/>
  <c r="J916" i="5"/>
  <c r="X920" i="5"/>
  <c r="R920" i="5"/>
  <c r="J920" i="5"/>
  <c r="AB926" i="5"/>
  <c r="AB929" i="5"/>
  <c r="S929" i="5"/>
  <c r="X935" i="5"/>
  <c r="R935" i="5"/>
  <c r="J935" i="5"/>
  <c r="I935" i="5"/>
  <c r="H935" i="5"/>
  <c r="AB946" i="5"/>
  <c r="AB961" i="5"/>
  <c r="S961" i="5"/>
  <c r="AB978" i="5"/>
  <c r="AB993" i="5"/>
  <c r="S993" i="5"/>
  <c r="AB1025" i="5"/>
  <c r="S1025" i="5"/>
  <c r="R1056" i="5"/>
  <c r="J1056" i="5"/>
  <c r="I1056" i="5"/>
  <c r="H1056" i="5"/>
  <c r="F1056" i="5"/>
  <c r="X1056" i="5"/>
  <c r="R1068" i="5"/>
  <c r="J1068" i="5"/>
  <c r="I1068" i="5"/>
  <c r="H1068" i="5"/>
  <c r="F1068" i="5"/>
  <c r="X1068" i="5"/>
  <c r="R1190" i="5"/>
  <c r="H1190" i="5"/>
  <c r="J1190" i="5"/>
  <c r="I1190" i="5"/>
  <c r="F1190" i="5"/>
  <c r="X1190" i="5"/>
  <c r="X1003" i="5"/>
  <c r="R1003" i="5"/>
  <c r="J1003" i="5"/>
  <c r="I1003" i="5"/>
  <c r="H1003" i="5"/>
  <c r="AB1014" i="5"/>
  <c r="AB1029" i="5"/>
  <c r="S1029" i="5"/>
  <c r="S1172" i="5"/>
  <c r="AB1172" i="5"/>
  <c r="AB1177" i="5"/>
  <c r="S1177" i="5"/>
  <c r="J924" i="5"/>
  <c r="J928" i="5"/>
  <c r="J936" i="5"/>
  <c r="J948" i="5"/>
  <c r="J960" i="5"/>
  <c r="J976" i="5"/>
  <c r="J980" i="5"/>
  <c r="J984" i="5"/>
  <c r="J988" i="5"/>
  <c r="J1000" i="5"/>
  <c r="J1004" i="5"/>
  <c r="J1008" i="5"/>
  <c r="J1012" i="5"/>
  <c r="J1016" i="5"/>
  <c r="J1020" i="5"/>
  <c r="J1028" i="5"/>
  <c r="H1031" i="5"/>
  <c r="AB1033" i="5"/>
  <c r="AB1035" i="5"/>
  <c r="AB1050" i="5"/>
  <c r="I1051" i="5"/>
  <c r="X1051" i="5"/>
  <c r="AB1063" i="5"/>
  <c r="X1064" i="5"/>
  <c r="F1077" i="5"/>
  <c r="X1077" i="5"/>
  <c r="R1077" i="5"/>
  <c r="J1077" i="5"/>
  <c r="I1077" i="5"/>
  <c r="F1081" i="5"/>
  <c r="X1081" i="5"/>
  <c r="R1081" i="5"/>
  <c r="J1081" i="5"/>
  <c r="I1081" i="5"/>
  <c r="F1089" i="5"/>
  <c r="X1089" i="5"/>
  <c r="R1089" i="5"/>
  <c r="J1089" i="5"/>
  <c r="I1089" i="5"/>
  <c r="F1093" i="5"/>
  <c r="X1093" i="5"/>
  <c r="R1093" i="5"/>
  <c r="J1093" i="5"/>
  <c r="I1093" i="5"/>
  <c r="F1097" i="5"/>
  <c r="X1097" i="5"/>
  <c r="R1097" i="5"/>
  <c r="J1097" i="5"/>
  <c r="I1097" i="5"/>
  <c r="F1101" i="5"/>
  <c r="X1101" i="5"/>
  <c r="R1101" i="5"/>
  <c r="J1101" i="5"/>
  <c r="I1101" i="5"/>
  <c r="F1105" i="5"/>
  <c r="X1105" i="5"/>
  <c r="R1105" i="5"/>
  <c r="J1105" i="5"/>
  <c r="I1105" i="5"/>
  <c r="AB1145" i="5"/>
  <c r="AB1149" i="5"/>
  <c r="AB1161" i="5"/>
  <c r="R1174" i="5"/>
  <c r="H1174" i="5"/>
  <c r="J1174" i="5"/>
  <c r="I1174" i="5"/>
  <c r="F1174" i="5"/>
  <c r="X1174" i="5"/>
  <c r="AB1230" i="5"/>
  <c r="AB1340" i="5"/>
  <c r="S1340" i="5"/>
  <c r="X1412" i="5"/>
  <c r="R1412" i="5"/>
  <c r="J1412" i="5"/>
  <c r="H1412" i="5"/>
  <c r="F1412" i="5"/>
  <c r="I1412" i="5"/>
  <c r="R924" i="5"/>
  <c r="R928" i="5"/>
  <c r="R936" i="5"/>
  <c r="R944" i="5"/>
  <c r="R948" i="5"/>
  <c r="R960" i="5"/>
  <c r="R976" i="5"/>
  <c r="R980" i="5"/>
  <c r="R984" i="5"/>
  <c r="R988" i="5"/>
  <c r="R1000" i="5"/>
  <c r="R1004" i="5"/>
  <c r="R1008" i="5"/>
  <c r="R1016" i="5"/>
  <c r="R1020" i="5"/>
  <c r="R1028" i="5"/>
  <c r="J1031" i="5"/>
  <c r="S1034" i="5"/>
  <c r="I1047" i="5"/>
  <c r="X1047" i="5"/>
  <c r="AB1051" i="5"/>
  <c r="AB1055" i="5"/>
  <c r="F1057" i="5"/>
  <c r="X1057" i="5"/>
  <c r="R1057" i="5"/>
  <c r="I1057" i="5"/>
  <c r="AB1058" i="5"/>
  <c r="F1064" i="5"/>
  <c r="J1073" i="5"/>
  <c r="R1112" i="5"/>
  <c r="J1112" i="5"/>
  <c r="I1112" i="5"/>
  <c r="H1112" i="5"/>
  <c r="AB1114" i="5"/>
  <c r="AB1117" i="5"/>
  <c r="X1126" i="5"/>
  <c r="R1126" i="5"/>
  <c r="J1126" i="5"/>
  <c r="I1126" i="5"/>
  <c r="H1126" i="5"/>
  <c r="X1127" i="5"/>
  <c r="J1127" i="5"/>
  <c r="I1127" i="5"/>
  <c r="H1127" i="5"/>
  <c r="F1127" i="5"/>
  <c r="X1170" i="5"/>
  <c r="R1170" i="5"/>
  <c r="J1170" i="5"/>
  <c r="I1170" i="5"/>
  <c r="H1170" i="5"/>
  <c r="F1170" i="5"/>
  <c r="R1198" i="5"/>
  <c r="H1198" i="5"/>
  <c r="J1198" i="5"/>
  <c r="I1198" i="5"/>
  <c r="F1198" i="5"/>
  <c r="X1198" i="5"/>
  <c r="AB1201" i="5"/>
  <c r="S1201" i="5"/>
  <c r="S1252" i="5"/>
  <c r="AB1252" i="5"/>
  <c r="X1326" i="5"/>
  <c r="R1326" i="5"/>
  <c r="J1326" i="5"/>
  <c r="I1326" i="5"/>
  <c r="H1326" i="5"/>
  <c r="F1326" i="5"/>
  <c r="S856" i="5"/>
  <c r="S860" i="5"/>
  <c r="S864" i="5"/>
  <c r="S868" i="5"/>
  <c r="S872" i="5"/>
  <c r="S876" i="5"/>
  <c r="S880" i="5"/>
  <c r="S884" i="5"/>
  <c r="S888" i="5"/>
  <c r="S892" i="5"/>
  <c r="S896" i="5"/>
  <c r="S900" i="5"/>
  <c r="S904" i="5"/>
  <c r="S908" i="5"/>
  <c r="S912" i="5"/>
  <c r="S916" i="5"/>
  <c r="S920" i="5"/>
  <c r="S924" i="5"/>
  <c r="S928" i="5"/>
  <c r="S932" i="5"/>
  <c r="S936" i="5"/>
  <c r="S940" i="5"/>
  <c r="S944" i="5"/>
  <c r="S948" i="5"/>
  <c r="S952" i="5"/>
  <c r="S956" i="5"/>
  <c r="S960" i="5"/>
  <c r="S964" i="5"/>
  <c r="S968" i="5"/>
  <c r="S972" i="5"/>
  <c r="S976" i="5"/>
  <c r="S980" i="5"/>
  <c r="S984" i="5"/>
  <c r="S988" i="5"/>
  <c r="S992" i="5"/>
  <c r="S996" i="5"/>
  <c r="S1000" i="5"/>
  <c r="S1004" i="5"/>
  <c r="S1008" i="5"/>
  <c r="S1012" i="5"/>
  <c r="S1016" i="5"/>
  <c r="S1020" i="5"/>
  <c r="S1024" i="5"/>
  <c r="S1028" i="5"/>
  <c r="R1031" i="5"/>
  <c r="AB1041" i="5"/>
  <c r="AB1047" i="5"/>
  <c r="R1052" i="5"/>
  <c r="I1052" i="5"/>
  <c r="F1063" i="5"/>
  <c r="X1076" i="5"/>
  <c r="H1077" i="5"/>
  <c r="X1080" i="5"/>
  <c r="H1081" i="5"/>
  <c r="X1084" i="5"/>
  <c r="X1088" i="5"/>
  <c r="H1089" i="5"/>
  <c r="X1092" i="5"/>
  <c r="H1093" i="5"/>
  <c r="X1096" i="5"/>
  <c r="H1097" i="5"/>
  <c r="H1101" i="5"/>
  <c r="X1104" i="5"/>
  <c r="H1105" i="5"/>
  <c r="F1126" i="5"/>
  <c r="R1127" i="5"/>
  <c r="AB1129" i="5"/>
  <c r="AB1185" i="5"/>
  <c r="S1185" i="5"/>
  <c r="S1037" i="5"/>
  <c r="S1045" i="5"/>
  <c r="F1051" i="5"/>
  <c r="H1057" i="5"/>
  <c r="AB1062" i="5"/>
  <c r="AB1067" i="5"/>
  <c r="S1119" i="5"/>
  <c r="X1122" i="5"/>
  <c r="R1122" i="5"/>
  <c r="J1122" i="5"/>
  <c r="I1122" i="5"/>
  <c r="H1122" i="5"/>
  <c r="F1122" i="5"/>
  <c r="R1182" i="5"/>
  <c r="H1182" i="5"/>
  <c r="J1182" i="5"/>
  <c r="I1182" i="5"/>
  <c r="F1182" i="5"/>
  <c r="X1182" i="5"/>
  <c r="AB1301" i="5"/>
  <c r="AB1048" i="5"/>
  <c r="F1061" i="5"/>
  <c r="X1061" i="5"/>
  <c r="R1061" i="5"/>
  <c r="I1061" i="5"/>
  <c r="R1064" i="5"/>
  <c r="J1064" i="5"/>
  <c r="I1064" i="5"/>
  <c r="AB1075" i="5"/>
  <c r="AB1079" i="5"/>
  <c r="AB1083" i="5"/>
  <c r="AB1087" i="5"/>
  <c r="AB1091" i="5"/>
  <c r="AB1095" i="5"/>
  <c r="AB1099" i="5"/>
  <c r="AB1103" i="5"/>
  <c r="AB1107" i="5"/>
  <c r="R1117" i="5"/>
  <c r="I1117" i="5"/>
  <c r="J1117" i="5"/>
  <c r="H1117" i="5"/>
  <c r="F1117" i="5"/>
  <c r="X1117" i="5"/>
  <c r="S1143" i="5"/>
  <c r="AB1143" i="5"/>
  <c r="S1147" i="5"/>
  <c r="AB1147" i="5"/>
  <c r="S1151" i="5"/>
  <c r="AB1151" i="5"/>
  <c r="R1210" i="5"/>
  <c r="J1210" i="5"/>
  <c r="H1210" i="5"/>
  <c r="I1210" i="5"/>
  <c r="F1210" i="5"/>
  <c r="X1210" i="5"/>
  <c r="R1242" i="5"/>
  <c r="J1242" i="5"/>
  <c r="I1242" i="5"/>
  <c r="H1242" i="5"/>
  <c r="F1242" i="5"/>
  <c r="X1242" i="5"/>
  <c r="S1033" i="5"/>
  <c r="S1035" i="5"/>
  <c r="AB1054" i="5"/>
  <c r="AB1059" i="5"/>
  <c r="J1063" i="5"/>
  <c r="I1063" i="5"/>
  <c r="H1063" i="5"/>
  <c r="X1063" i="5"/>
  <c r="AB1071" i="5"/>
  <c r="R1076" i="5"/>
  <c r="J1076" i="5"/>
  <c r="I1076" i="5"/>
  <c r="H1076" i="5"/>
  <c r="R1080" i="5"/>
  <c r="J1080" i="5"/>
  <c r="I1080" i="5"/>
  <c r="H1080" i="5"/>
  <c r="R1084" i="5"/>
  <c r="J1084" i="5"/>
  <c r="I1084" i="5"/>
  <c r="H1084" i="5"/>
  <c r="R1088" i="5"/>
  <c r="J1088" i="5"/>
  <c r="I1088" i="5"/>
  <c r="H1088" i="5"/>
  <c r="R1092" i="5"/>
  <c r="J1092" i="5"/>
  <c r="I1092" i="5"/>
  <c r="H1092" i="5"/>
  <c r="R1096" i="5"/>
  <c r="J1096" i="5"/>
  <c r="I1096" i="5"/>
  <c r="H1096" i="5"/>
  <c r="R1100" i="5"/>
  <c r="J1100" i="5"/>
  <c r="R1104" i="5"/>
  <c r="J1104" i="5"/>
  <c r="I1104" i="5"/>
  <c r="H1104" i="5"/>
  <c r="AB1109" i="5"/>
  <c r="X1114" i="5"/>
  <c r="R1114" i="5"/>
  <c r="J1114" i="5"/>
  <c r="I1114" i="5"/>
  <c r="H1114" i="5"/>
  <c r="X1119" i="5"/>
  <c r="R1119" i="5"/>
  <c r="J1119" i="5"/>
  <c r="I1119" i="5"/>
  <c r="H1119" i="5"/>
  <c r="F1119" i="5"/>
  <c r="AB1138" i="5"/>
  <c r="AB1144" i="5"/>
  <c r="S1144" i="5"/>
  <c r="AB1148" i="5"/>
  <c r="S1148" i="5"/>
  <c r="AB1193" i="5"/>
  <c r="S1193" i="5"/>
  <c r="S1111" i="5"/>
  <c r="S1115" i="5"/>
  <c r="J1123" i="5"/>
  <c r="R1135" i="5"/>
  <c r="X1162" i="5"/>
  <c r="R1162" i="5"/>
  <c r="J1162" i="5"/>
  <c r="I1162" i="5"/>
  <c r="H1162" i="5"/>
  <c r="AB1164" i="5"/>
  <c r="S1164" i="5"/>
  <c r="R1206" i="5"/>
  <c r="H1206" i="5"/>
  <c r="J1206" i="5"/>
  <c r="I1206" i="5"/>
  <c r="F1206" i="5"/>
  <c r="X1206" i="5"/>
  <c r="R1222" i="5"/>
  <c r="J1222" i="5"/>
  <c r="H1222" i="5"/>
  <c r="I1222" i="5"/>
  <c r="F1222" i="5"/>
  <c r="X1222" i="5"/>
  <c r="AB1256" i="5"/>
  <c r="S1256" i="5"/>
  <c r="X1306" i="5"/>
  <c r="R1306" i="5"/>
  <c r="J1306" i="5"/>
  <c r="I1306" i="5"/>
  <c r="H1306" i="5"/>
  <c r="F1306" i="5"/>
  <c r="S1437" i="5"/>
  <c r="AB1437" i="5"/>
  <c r="AB1127" i="5"/>
  <c r="S1139" i="5"/>
  <c r="AB1139" i="5"/>
  <c r="R1141" i="5"/>
  <c r="AB1156" i="5"/>
  <c r="S1156" i="5"/>
  <c r="AB1160" i="5"/>
  <c r="S1160" i="5"/>
  <c r="AB1221" i="5"/>
  <c r="S1221" i="5"/>
  <c r="AB1249" i="5"/>
  <c r="S1249" i="5"/>
  <c r="AB1308" i="5"/>
  <c r="S1308" i="5"/>
  <c r="R1403" i="5"/>
  <c r="J1403" i="5"/>
  <c r="I1403" i="5"/>
  <c r="H1403" i="5"/>
  <c r="F1403" i="5"/>
  <c r="X1403" i="5"/>
  <c r="F1437" i="5"/>
  <c r="X1437" i="5"/>
  <c r="R1437" i="5"/>
  <c r="J1437" i="5"/>
  <c r="I1437" i="5"/>
  <c r="H1437" i="5"/>
  <c r="S1108" i="5"/>
  <c r="AB1115" i="5"/>
  <c r="S1116" i="5"/>
  <c r="AB1120" i="5"/>
  <c r="S1123" i="5"/>
  <c r="S1135" i="5"/>
  <c r="AB1135" i="5"/>
  <c r="AB1140" i="5"/>
  <c r="X1243" i="5"/>
  <c r="R1243" i="5"/>
  <c r="J1243" i="5"/>
  <c r="I1243" i="5"/>
  <c r="H1243" i="5"/>
  <c r="F1243" i="5"/>
  <c r="X1294" i="5"/>
  <c r="R1294" i="5"/>
  <c r="J1294" i="5"/>
  <c r="I1294" i="5"/>
  <c r="H1294" i="5"/>
  <c r="F1294" i="5"/>
  <c r="AB1320" i="5"/>
  <c r="S1320" i="5"/>
  <c r="R1383" i="5"/>
  <c r="J1383" i="5"/>
  <c r="I1383" i="5"/>
  <c r="H1383" i="5"/>
  <c r="F1383" i="5"/>
  <c r="X1383" i="5"/>
  <c r="F1115" i="5"/>
  <c r="AB1125" i="5"/>
  <c r="X1135" i="5"/>
  <c r="X1142" i="5"/>
  <c r="R1142" i="5"/>
  <c r="J1142" i="5"/>
  <c r="X1146" i="5"/>
  <c r="R1146" i="5"/>
  <c r="J1146" i="5"/>
  <c r="H1146" i="5"/>
  <c r="X1150" i="5"/>
  <c r="R1150" i="5"/>
  <c r="J1150" i="5"/>
  <c r="H1150" i="5"/>
  <c r="AB1153" i="5"/>
  <c r="S1155" i="5"/>
  <c r="AB1217" i="5"/>
  <c r="S1217" i="5"/>
  <c r="X1274" i="5"/>
  <c r="R1274" i="5"/>
  <c r="J1274" i="5"/>
  <c r="I1274" i="5"/>
  <c r="H1274" i="5"/>
  <c r="F1274" i="5"/>
  <c r="AB1333" i="5"/>
  <c r="AB1382" i="5"/>
  <c r="S1382" i="5"/>
  <c r="S1112" i="5"/>
  <c r="H1115" i="5"/>
  <c r="AB1123" i="5"/>
  <c r="F1135" i="5"/>
  <c r="R1137" i="5"/>
  <c r="I1137" i="5"/>
  <c r="H1137" i="5"/>
  <c r="AB1152" i="5"/>
  <c r="S1152" i="5"/>
  <c r="AB1169" i="5"/>
  <c r="R1178" i="5"/>
  <c r="H1178" i="5"/>
  <c r="F1178" i="5"/>
  <c r="X1178" i="5"/>
  <c r="J1178" i="5"/>
  <c r="R1186" i="5"/>
  <c r="H1186" i="5"/>
  <c r="F1186" i="5"/>
  <c r="X1186" i="5"/>
  <c r="J1186" i="5"/>
  <c r="R1194" i="5"/>
  <c r="H1194" i="5"/>
  <c r="F1194" i="5"/>
  <c r="X1194" i="5"/>
  <c r="J1194" i="5"/>
  <c r="AB1206" i="5"/>
  <c r="R1214" i="5"/>
  <c r="J1214" i="5"/>
  <c r="H1214" i="5"/>
  <c r="I1214" i="5"/>
  <c r="F1214" i="5"/>
  <c r="X1214" i="5"/>
  <c r="X1223" i="5"/>
  <c r="R1223" i="5"/>
  <c r="J1223" i="5"/>
  <c r="H1223" i="5"/>
  <c r="F1223" i="5"/>
  <c r="AB1229" i="5"/>
  <c r="S1229" i="5"/>
  <c r="AB1276" i="5"/>
  <c r="S1276" i="5"/>
  <c r="I1350" i="5"/>
  <c r="H1350" i="5"/>
  <c r="R1350" i="5"/>
  <c r="J1350" i="5"/>
  <c r="F1350" i="5"/>
  <c r="X1350" i="5"/>
  <c r="I1358" i="5"/>
  <c r="H1358" i="5"/>
  <c r="R1358" i="5"/>
  <c r="J1358" i="5"/>
  <c r="F1358" i="5"/>
  <c r="X1358" i="5"/>
  <c r="I1366" i="5"/>
  <c r="H1366" i="5"/>
  <c r="R1366" i="5"/>
  <c r="J1366" i="5"/>
  <c r="F1366" i="5"/>
  <c r="X1366" i="5"/>
  <c r="I1115" i="5"/>
  <c r="F1123" i="5"/>
  <c r="H1135" i="5"/>
  <c r="X1137" i="5"/>
  <c r="I1139" i="5"/>
  <c r="F1142" i="5"/>
  <c r="AB1165" i="5"/>
  <c r="R1202" i="5"/>
  <c r="H1202" i="5"/>
  <c r="F1202" i="5"/>
  <c r="X1202" i="5"/>
  <c r="J1202" i="5"/>
  <c r="AB1213" i="5"/>
  <c r="S1213" i="5"/>
  <c r="S1240" i="5"/>
  <c r="X1262" i="5"/>
  <c r="R1262" i="5"/>
  <c r="J1262" i="5"/>
  <c r="I1262" i="5"/>
  <c r="H1262" i="5"/>
  <c r="F1262" i="5"/>
  <c r="AB1288" i="5"/>
  <c r="S1288" i="5"/>
  <c r="X1338" i="5"/>
  <c r="R1338" i="5"/>
  <c r="J1338" i="5"/>
  <c r="I1338" i="5"/>
  <c r="H1338" i="5"/>
  <c r="F1338" i="5"/>
  <c r="X1396" i="5"/>
  <c r="R1396" i="5"/>
  <c r="J1396" i="5"/>
  <c r="H1396" i="5"/>
  <c r="F1396" i="5"/>
  <c r="F1465" i="5"/>
  <c r="X1465" i="5"/>
  <c r="R1465" i="5"/>
  <c r="J1465" i="5"/>
  <c r="I1465" i="5"/>
  <c r="H1465" i="5"/>
  <c r="S1175" i="5"/>
  <c r="I1177" i="5"/>
  <c r="F1177" i="5"/>
  <c r="X1177" i="5"/>
  <c r="S1183" i="5"/>
  <c r="I1185" i="5"/>
  <c r="F1185" i="5"/>
  <c r="X1185" i="5"/>
  <c r="S1191" i="5"/>
  <c r="I1193" i="5"/>
  <c r="F1193" i="5"/>
  <c r="X1193" i="5"/>
  <c r="S1199" i="5"/>
  <c r="I1201" i="5"/>
  <c r="F1201" i="5"/>
  <c r="X1201" i="5"/>
  <c r="X1207" i="5"/>
  <c r="J1207" i="5"/>
  <c r="X1211" i="5"/>
  <c r="J1211" i="5"/>
  <c r="X1215" i="5"/>
  <c r="J1215" i="5"/>
  <c r="X1219" i="5"/>
  <c r="J1219" i="5"/>
  <c r="S1232" i="5"/>
  <c r="R1234" i="5"/>
  <c r="J1234" i="5"/>
  <c r="I1234" i="5"/>
  <c r="H1234" i="5"/>
  <c r="AB1241" i="5"/>
  <c r="AB1264" i="5"/>
  <c r="S1264" i="5"/>
  <c r="AB1277" i="5"/>
  <c r="X1282" i="5"/>
  <c r="R1282" i="5"/>
  <c r="J1282" i="5"/>
  <c r="I1282" i="5"/>
  <c r="H1282" i="5"/>
  <c r="AB1296" i="5"/>
  <c r="S1296" i="5"/>
  <c r="AB1309" i="5"/>
  <c r="X1314" i="5"/>
  <c r="R1314" i="5"/>
  <c r="J1314" i="5"/>
  <c r="I1314" i="5"/>
  <c r="H1314" i="5"/>
  <c r="AB1328" i="5"/>
  <c r="S1328" i="5"/>
  <c r="AB1341" i="5"/>
  <c r="X1346" i="5"/>
  <c r="R1346" i="5"/>
  <c r="J1346" i="5"/>
  <c r="I1346" i="5"/>
  <c r="H1346" i="5"/>
  <c r="I1374" i="5"/>
  <c r="H1374" i="5"/>
  <c r="R1374" i="5"/>
  <c r="J1374" i="5"/>
  <c r="F1374" i="5"/>
  <c r="X1183" i="5"/>
  <c r="J1183" i="5"/>
  <c r="X1191" i="5"/>
  <c r="J1191" i="5"/>
  <c r="J1199" i="5"/>
  <c r="S1207" i="5"/>
  <c r="S1211" i="5"/>
  <c r="S1215" i="5"/>
  <c r="S1219" i="5"/>
  <c r="S1223" i="5"/>
  <c r="AB1223" i="5"/>
  <c r="S1244" i="5"/>
  <c r="X1247" i="5"/>
  <c r="R1247" i="5"/>
  <c r="J1247" i="5"/>
  <c r="X1270" i="5"/>
  <c r="R1270" i="5"/>
  <c r="J1270" i="5"/>
  <c r="I1270" i="5"/>
  <c r="H1270" i="5"/>
  <c r="AB1284" i="5"/>
  <c r="S1284" i="5"/>
  <c r="X1302" i="5"/>
  <c r="R1302" i="5"/>
  <c r="J1302" i="5"/>
  <c r="I1302" i="5"/>
  <c r="H1302" i="5"/>
  <c r="AB1316" i="5"/>
  <c r="S1316" i="5"/>
  <c r="J1334" i="5"/>
  <c r="S1348" i="5"/>
  <c r="AB1348" i="5"/>
  <c r="I1382" i="5"/>
  <c r="H1382" i="5"/>
  <c r="R1382" i="5"/>
  <c r="J1382" i="5"/>
  <c r="F1382" i="5"/>
  <c r="X1382" i="5"/>
  <c r="X1400" i="5"/>
  <c r="R1400" i="5"/>
  <c r="J1400" i="5"/>
  <c r="H1400" i="5"/>
  <c r="F1400" i="5"/>
  <c r="R1407" i="5"/>
  <c r="J1407" i="5"/>
  <c r="I1407" i="5"/>
  <c r="H1407" i="5"/>
  <c r="F1407" i="5"/>
  <c r="X1407" i="5"/>
  <c r="R1455" i="5"/>
  <c r="J1455" i="5"/>
  <c r="I1455" i="5"/>
  <c r="H1455" i="5"/>
  <c r="F1455" i="5"/>
  <c r="X1455" i="5"/>
  <c r="J1546" i="5"/>
  <c r="I1546" i="5"/>
  <c r="H1546" i="5"/>
  <c r="X1546" i="5"/>
  <c r="R1546" i="5"/>
  <c r="F1546" i="5"/>
  <c r="J1550" i="5"/>
  <c r="I1550" i="5"/>
  <c r="H1550" i="5"/>
  <c r="X1550" i="5"/>
  <c r="R1550" i="5"/>
  <c r="F1550" i="5"/>
  <c r="S1159" i="5"/>
  <c r="S1163" i="5"/>
  <c r="S1167" i="5"/>
  <c r="S1171" i="5"/>
  <c r="F1172" i="5"/>
  <c r="X1180" i="5"/>
  <c r="AB1180" i="5"/>
  <c r="X1188" i="5"/>
  <c r="AB1188" i="5"/>
  <c r="X1196" i="5"/>
  <c r="AB1196" i="5"/>
  <c r="X1204" i="5"/>
  <c r="AB1204" i="5"/>
  <c r="AB1207" i="5"/>
  <c r="AB1211" i="5"/>
  <c r="AB1215" i="5"/>
  <c r="AB1219" i="5"/>
  <c r="S1224" i="5"/>
  <c r="R1226" i="5"/>
  <c r="J1226" i="5"/>
  <c r="I1226" i="5"/>
  <c r="H1226" i="5"/>
  <c r="X1227" i="5"/>
  <c r="R1227" i="5"/>
  <c r="J1227" i="5"/>
  <c r="AB1244" i="5"/>
  <c r="X1258" i="5"/>
  <c r="AB1272" i="5"/>
  <c r="S1272" i="5"/>
  <c r="X1290" i="5"/>
  <c r="R1290" i="5"/>
  <c r="J1290" i="5"/>
  <c r="I1290" i="5"/>
  <c r="H1290" i="5"/>
  <c r="AB1304" i="5"/>
  <c r="S1304" i="5"/>
  <c r="X1322" i="5"/>
  <c r="R1322" i="5"/>
  <c r="J1322" i="5"/>
  <c r="I1322" i="5"/>
  <c r="H1322" i="5"/>
  <c r="AB1336" i="5"/>
  <c r="S1336" i="5"/>
  <c r="I1378" i="5"/>
  <c r="H1378" i="5"/>
  <c r="R1378" i="5"/>
  <c r="J1378" i="5"/>
  <c r="F1378" i="5"/>
  <c r="X1378" i="5"/>
  <c r="X1448" i="5"/>
  <c r="R1448" i="5"/>
  <c r="J1448" i="5"/>
  <c r="I1448" i="5"/>
  <c r="H1448" i="5"/>
  <c r="F1448" i="5"/>
  <c r="AB1175" i="5"/>
  <c r="H1177" i="5"/>
  <c r="F1180" i="5"/>
  <c r="F1183" i="5"/>
  <c r="AB1183" i="5"/>
  <c r="H1185" i="5"/>
  <c r="F1188" i="5"/>
  <c r="F1191" i="5"/>
  <c r="AB1191" i="5"/>
  <c r="H1193" i="5"/>
  <c r="F1196" i="5"/>
  <c r="AB1199" i="5"/>
  <c r="H1201" i="5"/>
  <c r="F1204" i="5"/>
  <c r="F1207" i="5"/>
  <c r="F1211" i="5"/>
  <c r="F1215" i="5"/>
  <c r="F1219" i="5"/>
  <c r="AB1224" i="5"/>
  <c r="AB1226" i="5"/>
  <c r="X1234" i="5"/>
  <c r="S1236" i="5"/>
  <c r="R1238" i="5"/>
  <c r="J1238" i="5"/>
  <c r="I1238" i="5"/>
  <c r="H1238" i="5"/>
  <c r="AB1245" i="5"/>
  <c r="AB1260" i="5"/>
  <c r="S1260" i="5"/>
  <c r="AB1273" i="5"/>
  <c r="X1278" i="5"/>
  <c r="R1278" i="5"/>
  <c r="J1278" i="5"/>
  <c r="I1278" i="5"/>
  <c r="H1278" i="5"/>
  <c r="AB1292" i="5"/>
  <c r="S1292" i="5"/>
  <c r="AB1305" i="5"/>
  <c r="X1310" i="5"/>
  <c r="R1310" i="5"/>
  <c r="AB1324" i="5"/>
  <c r="S1324" i="5"/>
  <c r="AB1337" i="5"/>
  <c r="X1388" i="5"/>
  <c r="R1388" i="5"/>
  <c r="I1388" i="5"/>
  <c r="H1388" i="5"/>
  <c r="F1388" i="5"/>
  <c r="R1395" i="5"/>
  <c r="J1395" i="5"/>
  <c r="I1395" i="5"/>
  <c r="H1395" i="5"/>
  <c r="F1395" i="5"/>
  <c r="X1395" i="5"/>
  <c r="X1404" i="5"/>
  <c r="R1404" i="5"/>
  <c r="J1404" i="5"/>
  <c r="H1404" i="5"/>
  <c r="F1404" i="5"/>
  <c r="R1411" i="5"/>
  <c r="J1411" i="5"/>
  <c r="I1411" i="5"/>
  <c r="H1411" i="5"/>
  <c r="F1411" i="5"/>
  <c r="X1411" i="5"/>
  <c r="AB1447" i="5"/>
  <c r="H1172" i="5"/>
  <c r="I1173" i="5"/>
  <c r="F1173" i="5"/>
  <c r="J1177" i="5"/>
  <c r="H1180" i="5"/>
  <c r="I1181" i="5"/>
  <c r="F1181" i="5"/>
  <c r="J1185" i="5"/>
  <c r="H1188" i="5"/>
  <c r="I1189" i="5"/>
  <c r="F1189" i="5"/>
  <c r="J1193" i="5"/>
  <c r="H1196" i="5"/>
  <c r="I1197" i="5"/>
  <c r="F1197" i="5"/>
  <c r="J1201" i="5"/>
  <c r="H1204" i="5"/>
  <c r="I1205" i="5"/>
  <c r="F1205" i="5"/>
  <c r="F1234" i="5"/>
  <c r="S1248" i="5"/>
  <c r="H1266" i="5"/>
  <c r="AB1280" i="5"/>
  <c r="S1280" i="5"/>
  <c r="F1282" i="5"/>
  <c r="X1298" i="5"/>
  <c r="R1298" i="5"/>
  <c r="J1298" i="5"/>
  <c r="I1298" i="5"/>
  <c r="H1298" i="5"/>
  <c r="AB1312" i="5"/>
  <c r="S1312" i="5"/>
  <c r="F1314" i="5"/>
  <c r="X1330" i="5"/>
  <c r="R1330" i="5"/>
  <c r="J1330" i="5"/>
  <c r="I1330" i="5"/>
  <c r="H1330" i="5"/>
  <c r="AB1344" i="5"/>
  <c r="S1344" i="5"/>
  <c r="F1346" i="5"/>
  <c r="R1355" i="5"/>
  <c r="J1355" i="5"/>
  <c r="I1355" i="5"/>
  <c r="H1355" i="5"/>
  <c r="R1363" i="5"/>
  <c r="J1363" i="5"/>
  <c r="I1363" i="5"/>
  <c r="H1363" i="5"/>
  <c r="AB1414" i="5"/>
  <c r="S1414" i="5"/>
  <c r="AB1417" i="5"/>
  <c r="S1417" i="5"/>
  <c r="AB1474" i="5"/>
  <c r="S1474" i="5"/>
  <c r="R1523" i="5"/>
  <c r="J1523" i="5"/>
  <c r="F1523" i="5"/>
  <c r="X1523" i="5"/>
  <c r="I1523" i="5"/>
  <c r="H1523" i="5"/>
  <c r="X1173" i="5"/>
  <c r="AB1173" i="5"/>
  <c r="R1177" i="5"/>
  <c r="X1181" i="5"/>
  <c r="AB1181" i="5"/>
  <c r="H1183" i="5"/>
  <c r="X1184" i="5"/>
  <c r="R1185" i="5"/>
  <c r="X1189" i="5"/>
  <c r="AB1189" i="5"/>
  <c r="H1191" i="5"/>
  <c r="R1193" i="5"/>
  <c r="X1197" i="5"/>
  <c r="R1201" i="5"/>
  <c r="X1205" i="5"/>
  <c r="H1207" i="5"/>
  <c r="AB1208" i="5"/>
  <c r="H1211" i="5"/>
  <c r="AB1212" i="5"/>
  <c r="H1215" i="5"/>
  <c r="AB1216" i="5"/>
  <c r="H1219" i="5"/>
  <c r="AB1220" i="5"/>
  <c r="X1226" i="5"/>
  <c r="S1228" i="5"/>
  <c r="X1231" i="5"/>
  <c r="R1231" i="5"/>
  <c r="J1231" i="5"/>
  <c r="AB1237" i="5"/>
  <c r="S1241" i="5"/>
  <c r="F1247" i="5"/>
  <c r="AB1248" i="5"/>
  <c r="AB1250" i="5"/>
  <c r="AB1268" i="5"/>
  <c r="S1268" i="5"/>
  <c r="F1270" i="5"/>
  <c r="AB1281" i="5"/>
  <c r="X1286" i="5"/>
  <c r="R1286" i="5"/>
  <c r="J1286" i="5"/>
  <c r="I1286" i="5"/>
  <c r="H1286" i="5"/>
  <c r="AB1300" i="5"/>
  <c r="S1300" i="5"/>
  <c r="F1302" i="5"/>
  <c r="AB1313" i="5"/>
  <c r="X1318" i="5"/>
  <c r="R1318" i="5"/>
  <c r="J1318" i="5"/>
  <c r="I1318" i="5"/>
  <c r="H1318" i="5"/>
  <c r="AB1332" i="5"/>
  <c r="S1332" i="5"/>
  <c r="F1334" i="5"/>
  <c r="AB1345" i="5"/>
  <c r="S1353" i="5"/>
  <c r="X1355" i="5"/>
  <c r="S1361" i="5"/>
  <c r="X1363" i="5"/>
  <c r="R1371" i="5"/>
  <c r="J1371" i="5"/>
  <c r="I1371" i="5"/>
  <c r="H1371" i="5"/>
  <c r="AB1381" i="5"/>
  <c r="S1381" i="5"/>
  <c r="X1392" i="5"/>
  <c r="R1392" i="5"/>
  <c r="J1392" i="5"/>
  <c r="H1392" i="5"/>
  <c r="F1392" i="5"/>
  <c r="X1408" i="5"/>
  <c r="R1408" i="5"/>
  <c r="J1408" i="5"/>
  <c r="H1408" i="5"/>
  <c r="F1408" i="5"/>
  <c r="S1441" i="5"/>
  <c r="AB1441" i="5"/>
  <c r="J1255" i="5"/>
  <c r="J1259" i="5"/>
  <c r="J1263" i="5"/>
  <c r="J1267" i="5"/>
  <c r="J1271" i="5"/>
  <c r="J1275" i="5"/>
  <c r="J1279" i="5"/>
  <c r="J1283" i="5"/>
  <c r="J1287" i="5"/>
  <c r="J1291" i="5"/>
  <c r="J1295" i="5"/>
  <c r="J1299" i="5"/>
  <c r="J1303" i="5"/>
  <c r="J1307" i="5"/>
  <c r="J1311" i="5"/>
  <c r="J1319" i="5"/>
  <c r="J1323" i="5"/>
  <c r="J1327" i="5"/>
  <c r="J1331" i="5"/>
  <c r="J1335" i="5"/>
  <c r="J1339" i="5"/>
  <c r="J1347" i="5"/>
  <c r="H1352" i="5"/>
  <c r="S1354" i="5"/>
  <c r="S1356" i="5"/>
  <c r="H1360" i="5"/>
  <c r="S1362" i="5"/>
  <c r="S1364" i="5"/>
  <c r="S1370" i="5"/>
  <c r="S1372" i="5"/>
  <c r="AB1378" i="5"/>
  <c r="J1386" i="5"/>
  <c r="R1420" i="5"/>
  <c r="J1420" i="5"/>
  <c r="I1420" i="5"/>
  <c r="H1420" i="5"/>
  <c r="F1420" i="5"/>
  <c r="X1420" i="5"/>
  <c r="R1451" i="5"/>
  <c r="J1451" i="5"/>
  <c r="I1451" i="5"/>
  <c r="H1451" i="5"/>
  <c r="F1451" i="5"/>
  <c r="X1451" i="5"/>
  <c r="AB1481" i="5"/>
  <c r="S1481" i="5"/>
  <c r="J1511" i="5"/>
  <c r="R1511" i="5"/>
  <c r="I1511" i="5"/>
  <c r="H1511" i="5"/>
  <c r="F1511" i="5"/>
  <c r="X1511" i="5"/>
  <c r="J1519" i="5"/>
  <c r="R1519" i="5"/>
  <c r="I1519" i="5"/>
  <c r="H1519" i="5"/>
  <c r="F1519" i="5"/>
  <c r="X1519" i="5"/>
  <c r="R1255" i="5"/>
  <c r="R1259" i="5"/>
  <c r="R1263" i="5"/>
  <c r="R1267" i="5"/>
  <c r="R1271" i="5"/>
  <c r="R1275" i="5"/>
  <c r="R1279" i="5"/>
  <c r="R1283" i="5"/>
  <c r="R1287" i="5"/>
  <c r="R1291" i="5"/>
  <c r="R1295" i="5"/>
  <c r="R1299" i="5"/>
  <c r="R1303" i="5"/>
  <c r="R1307" i="5"/>
  <c r="R1319" i="5"/>
  <c r="R1323" i="5"/>
  <c r="R1327" i="5"/>
  <c r="R1331" i="5"/>
  <c r="R1335" i="5"/>
  <c r="R1339" i="5"/>
  <c r="R1347" i="5"/>
  <c r="I1352" i="5"/>
  <c r="I1360" i="5"/>
  <c r="R1379" i="5"/>
  <c r="J1379" i="5"/>
  <c r="I1379" i="5"/>
  <c r="X1384" i="5"/>
  <c r="R1384" i="5"/>
  <c r="F1433" i="5"/>
  <c r="X1433" i="5"/>
  <c r="R1433" i="5"/>
  <c r="J1433" i="5"/>
  <c r="I1433" i="5"/>
  <c r="H1481" i="5"/>
  <c r="F1481" i="5"/>
  <c r="X1481" i="5"/>
  <c r="R1481" i="5"/>
  <c r="J1481" i="5"/>
  <c r="I1481" i="5"/>
  <c r="S1594" i="5"/>
  <c r="AB1594" i="5"/>
  <c r="AB1623" i="5"/>
  <c r="S1623" i="5"/>
  <c r="S1227" i="5"/>
  <c r="S1231" i="5"/>
  <c r="S1235" i="5"/>
  <c r="S1239" i="5"/>
  <c r="S1243" i="5"/>
  <c r="S1247" i="5"/>
  <c r="S1251" i="5"/>
  <c r="S1255" i="5"/>
  <c r="S1259" i="5"/>
  <c r="S1263" i="5"/>
  <c r="S1267" i="5"/>
  <c r="S1271" i="5"/>
  <c r="S1275" i="5"/>
  <c r="S1279" i="5"/>
  <c r="S1283" i="5"/>
  <c r="S1287" i="5"/>
  <c r="S1291" i="5"/>
  <c r="S1295" i="5"/>
  <c r="S1299" i="5"/>
  <c r="S1303" i="5"/>
  <c r="S1307" i="5"/>
  <c r="S1311" i="5"/>
  <c r="S1315" i="5"/>
  <c r="S1319" i="5"/>
  <c r="S1323" i="5"/>
  <c r="S1327" i="5"/>
  <c r="S1331" i="5"/>
  <c r="S1335" i="5"/>
  <c r="S1339" i="5"/>
  <c r="S1343" i="5"/>
  <c r="S1347" i="5"/>
  <c r="J1352" i="5"/>
  <c r="J1360" i="5"/>
  <c r="S1385" i="5"/>
  <c r="S1386" i="5"/>
  <c r="S1389" i="5"/>
  <c r="S1393" i="5"/>
  <c r="S1397" i="5"/>
  <c r="S1401" i="5"/>
  <c r="S1405" i="5"/>
  <c r="S1409" i="5"/>
  <c r="AB1413" i="5"/>
  <c r="S1413" i="5"/>
  <c r="AB1442" i="5"/>
  <c r="S1442" i="5"/>
  <c r="S1590" i="5"/>
  <c r="AB1590" i="5"/>
  <c r="X1255" i="5"/>
  <c r="X1259" i="5"/>
  <c r="X1263" i="5"/>
  <c r="X1267" i="5"/>
  <c r="X1271" i="5"/>
  <c r="X1275" i="5"/>
  <c r="X1279" i="5"/>
  <c r="X1283" i="5"/>
  <c r="X1287" i="5"/>
  <c r="X1291" i="5"/>
  <c r="X1295" i="5"/>
  <c r="X1299" i="5"/>
  <c r="X1303" i="5"/>
  <c r="X1307" i="5"/>
  <c r="X1319" i="5"/>
  <c r="X1323" i="5"/>
  <c r="X1327" i="5"/>
  <c r="X1331" i="5"/>
  <c r="X1335" i="5"/>
  <c r="X1339" i="5"/>
  <c r="X1347" i="5"/>
  <c r="R1352" i="5"/>
  <c r="R1360" i="5"/>
  <c r="X1379" i="5"/>
  <c r="X1380" i="5"/>
  <c r="R1380" i="5"/>
  <c r="AB1385" i="5"/>
  <c r="S1469" i="5"/>
  <c r="AB1469" i="5"/>
  <c r="R1487" i="5"/>
  <c r="J1487" i="5"/>
  <c r="I1487" i="5"/>
  <c r="H1487" i="5"/>
  <c r="F1487" i="5"/>
  <c r="X1487" i="5"/>
  <c r="AB1490" i="5"/>
  <c r="S1490" i="5"/>
  <c r="AB1585" i="5"/>
  <c r="S1585" i="5"/>
  <c r="AB1349" i="5"/>
  <c r="S1352" i="5"/>
  <c r="AB1357" i="5"/>
  <c r="S1360" i="5"/>
  <c r="AB1365" i="5"/>
  <c r="S1368" i="5"/>
  <c r="AB1373" i="5"/>
  <c r="S1376" i="5"/>
  <c r="I1386" i="5"/>
  <c r="H1386" i="5"/>
  <c r="AB1446" i="5"/>
  <c r="S1446" i="5"/>
  <c r="F1469" i="5"/>
  <c r="X1469" i="5"/>
  <c r="R1469" i="5"/>
  <c r="J1469" i="5"/>
  <c r="I1469" i="5"/>
  <c r="H1469" i="5"/>
  <c r="S1473" i="5"/>
  <c r="AB1473" i="5"/>
  <c r="S1516" i="5"/>
  <c r="AB1516" i="5"/>
  <c r="R1567" i="5"/>
  <c r="J1567" i="5"/>
  <c r="H1567" i="5"/>
  <c r="F1567" i="5"/>
  <c r="X1567" i="5"/>
  <c r="I1567" i="5"/>
  <c r="AB1350" i="5"/>
  <c r="AB1358" i="5"/>
  <c r="AB1366" i="5"/>
  <c r="AB1374" i="5"/>
  <c r="X1452" i="5"/>
  <c r="R1452" i="5"/>
  <c r="J1452" i="5"/>
  <c r="I1452" i="5"/>
  <c r="H1452" i="5"/>
  <c r="F1452" i="5"/>
  <c r="I1492" i="5"/>
  <c r="R1492" i="5"/>
  <c r="J1492" i="5"/>
  <c r="H1492" i="5"/>
  <c r="F1492" i="5"/>
  <c r="X1492" i="5"/>
  <c r="J1416" i="5"/>
  <c r="F1424" i="5"/>
  <c r="S1425" i="5"/>
  <c r="AB1425" i="5"/>
  <c r="R1427" i="5"/>
  <c r="J1427" i="5"/>
  <c r="I1427" i="5"/>
  <c r="H1427" i="5"/>
  <c r="J1429" i="5"/>
  <c r="F1441" i="5"/>
  <c r="X1441" i="5"/>
  <c r="F1444" i="5"/>
  <c r="S1445" i="5"/>
  <c r="J1456" i="5"/>
  <c r="J1461" i="5"/>
  <c r="F1473" i="5"/>
  <c r="X1473" i="5"/>
  <c r="AB1477" i="5"/>
  <c r="S1477" i="5"/>
  <c r="I1500" i="5"/>
  <c r="R1500" i="5"/>
  <c r="J1500" i="5"/>
  <c r="H1500" i="5"/>
  <c r="F1500" i="5"/>
  <c r="AB1537" i="5"/>
  <c r="R1543" i="5"/>
  <c r="J1543" i="5"/>
  <c r="I1543" i="5"/>
  <c r="H1543" i="5"/>
  <c r="F1543" i="5"/>
  <c r="X1543" i="5"/>
  <c r="J1566" i="5"/>
  <c r="I1566" i="5"/>
  <c r="H1566" i="5"/>
  <c r="X1566" i="5"/>
  <c r="X1570" i="5"/>
  <c r="F1570" i="5"/>
  <c r="J1570" i="5"/>
  <c r="R1570" i="5"/>
  <c r="I1570" i="5"/>
  <c r="H1570" i="5"/>
  <c r="I1615" i="5"/>
  <c r="H1615" i="5"/>
  <c r="R1615" i="5"/>
  <c r="X1615" i="5"/>
  <c r="J1615" i="5"/>
  <c r="F1615" i="5"/>
  <c r="J1670" i="5"/>
  <c r="R1670" i="5"/>
  <c r="I1670" i="5"/>
  <c r="H1670" i="5"/>
  <c r="F1670" i="5"/>
  <c r="X1670" i="5"/>
  <c r="R1416" i="5"/>
  <c r="X1417" i="5"/>
  <c r="F1425" i="5"/>
  <c r="X1425" i="5"/>
  <c r="X1428" i="5"/>
  <c r="R1428" i="5"/>
  <c r="J1428" i="5"/>
  <c r="R1431" i="5"/>
  <c r="J1431" i="5"/>
  <c r="I1431" i="5"/>
  <c r="H1431" i="5"/>
  <c r="S1434" i="5"/>
  <c r="H1440" i="5"/>
  <c r="H1441" i="5"/>
  <c r="F1445" i="5"/>
  <c r="X1445" i="5"/>
  <c r="S1449" i="5"/>
  <c r="S1466" i="5"/>
  <c r="H1473" i="5"/>
  <c r="H1477" i="5"/>
  <c r="F1477" i="5"/>
  <c r="X1477" i="5"/>
  <c r="S1478" i="5"/>
  <c r="X1490" i="5"/>
  <c r="I1508" i="5"/>
  <c r="R1508" i="5"/>
  <c r="J1508" i="5"/>
  <c r="H1508" i="5"/>
  <c r="F1508" i="5"/>
  <c r="R1573" i="5"/>
  <c r="I1573" i="5"/>
  <c r="H1573" i="5"/>
  <c r="F1573" i="5"/>
  <c r="J1573" i="5"/>
  <c r="X1573" i="5"/>
  <c r="S1598" i="5"/>
  <c r="AB1598" i="5"/>
  <c r="S1380" i="5"/>
  <c r="S1384" i="5"/>
  <c r="S1388" i="5"/>
  <c r="S1392" i="5"/>
  <c r="S1396" i="5"/>
  <c r="S1400" i="5"/>
  <c r="S1404" i="5"/>
  <c r="S1408" i="5"/>
  <c r="S1412" i="5"/>
  <c r="S1416" i="5"/>
  <c r="S1421" i="5"/>
  <c r="AB1421" i="5"/>
  <c r="H1424" i="5"/>
  <c r="AB1431" i="5"/>
  <c r="S1438" i="5"/>
  <c r="I1441" i="5"/>
  <c r="H1444" i="5"/>
  <c r="H1445" i="5"/>
  <c r="F1449" i="5"/>
  <c r="X1449" i="5"/>
  <c r="S1453" i="5"/>
  <c r="AB1458" i="5"/>
  <c r="AB1463" i="5"/>
  <c r="J1464" i="5"/>
  <c r="S1470" i="5"/>
  <c r="I1473" i="5"/>
  <c r="I1477" i="5"/>
  <c r="AB1489" i="5"/>
  <c r="S1489" i="5"/>
  <c r="S1495" i="5"/>
  <c r="I1516" i="5"/>
  <c r="R1516" i="5"/>
  <c r="J1516" i="5"/>
  <c r="H1516" i="5"/>
  <c r="F1516" i="5"/>
  <c r="AB1526" i="5"/>
  <c r="S1526" i="5"/>
  <c r="R1527" i="5"/>
  <c r="J1527" i="5"/>
  <c r="I1527" i="5"/>
  <c r="H1527" i="5"/>
  <c r="F1527" i="5"/>
  <c r="X1527" i="5"/>
  <c r="R1547" i="5"/>
  <c r="J1547" i="5"/>
  <c r="I1547" i="5"/>
  <c r="H1547" i="5"/>
  <c r="F1547" i="5"/>
  <c r="X1547" i="5"/>
  <c r="R1566" i="5"/>
  <c r="X1610" i="5"/>
  <c r="R1610" i="5"/>
  <c r="J1610" i="5"/>
  <c r="I1610" i="5"/>
  <c r="H1610" i="5"/>
  <c r="F1610" i="5"/>
  <c r="J1657" i="5"/>
  <c r="H1657" i="5"/>
  <c r="R1657" i="5"/>
  <c r="I1657" i="5"/>
  <c r="X1657" i="5"/>
  <c r="F1657" i="5"/>
  <c r="H1417" i="5"/>
  <c r="AB1418" i="5"/>
  <c r="S1418" i="5"/>
  <c r="S1419" i="5"/>
  <c r="F1421" i="5"/>
  <c r="X1421" i="5"/>
  <c r="AB1422" i="5"/>
  <c r="AB1423" i="5"/>
  <c r="H1425" i="5"/>
  <c r="X1427" i="5"/>
  <c r="AB1430" i="5"/>
  <c r="AB1435" i="5"/>
  <c r="X1436" i="5"/>
  <c r="R1436" i="5"/>
  <c r="J1436" i="5"/>
  <c r="J1441" i="5"/>
  <c r="I1445" i="5"/>
  <c r="S1457" i="5"/>
  <c r="AB1462" i="5"/>
  <c r="AB1467" i="5"/>
  <c r="X1468" i="5"/>
  <c r="R1468" i="5"/>
  <c r="J1468" i="5"/>
  <c r="J1473" i="5"/>
  <c r="J1477" i="5"/>
  <c r="AB1482" i="5"/>
  <c r="H1489" i="5"/>
  <c r="F1489" i="5"/>
  <c r="X1489" i="5"/>
  <c r="S1492" i="5"/>
  <c r="AB1492" i="5"/>
  <c r="S1503" i="5"/>
  <c r="AB1519" i="5"/>
  <c r="AB1541" i="5"/>
  <c r="AB1580" i="5"/>
  <c r="S1611" i="5"/>
  <c r="AB1611" i="5"/>
  <c r="S1429" i="5"/>
  <c r="AB1434" i="5"/>
  <c r="AB1439" i="5"/>
  <c r="X1440" i="5"/>
  <c r="R1440" i="5"/>
  <c r="J1440" i="5"/>
  <c r="F1457" i="5"/>
  <c r="X1457" i="5"/>
  <c r="S1461" i="5"/>
  <c r="AB1466" i="5"/>
  <c r="AB1471" i="5"/>
  <c r="R1472" i="5"/>
  <c r="AB1485" i="5"/>
  <c r="S1485" i="5"/>
  <c r="J1490" i="5"/>
  <c r="I1490" i="5"/>
  <c r="H1490" i="5"/>
  <c r="F1490" i="5"/>
  <c r="H1494" i="5"/>
  <c r="X1494" i="5"/>
  <c r="R1494" i="5"/>
  <c r="J1494" i="5"/>
  <c r="I1494" i="5"/>
  <c r="J1495" i="5"/>
  <c r="R1495" i="5"/>
  <c r="I1495" i="5"/>
  <c r="H1495" i="5"/>
  <c r="F1495" i="5"/>
  <c r="X1495" i="5"/>
  <c r="S1500" i="5"/>
  <c r="AB1500" i="5"/>
  <c r="I1526" i="5"/>
  <c r="H1526" i="5"/>
  <c r="X1526" i="5"/>
  <c r="R1526" i="5"/>
  <c r="J1526" i="5"/>
  <c r="F1526" i="5"/>
  <c r="J1542" i="5"/>
  <c r="I1542" i="5"/>
  <c r="H1542" i="5"/>
  <c r="X1542" i="5"/>
  <c r="F1542" i="5"/>
  <c r="AB1554" i="5"/>
  <c r="S1554" i="5"/>
  <c r="AB1558" i="5"/>
  <c r="S1558" i="5"/>
  <c r="AB1565" i="5"/>
  <c r="AB1569" i="5"/>
  <c r="AB1603" i="5"/>
  <c r="AB1419" i="5"/>
  <c r="R1424" i="5"/>
  <c r="J1424" i="5"/>
  <c r="F1429" i="5"/>
  <c r="X1429" i="5"/>
  <c r="S1433" i="5"/>
  <c r="AB1438" i="5"/>
  <c r="AB1443" i="5"/>
  <c r="X1444" i="5"/>
  <c r="R1444" i="5"/>
  <c r="J1444" i="5"/>
  <c r="F1461" i="5"/>
  <c r="X1461" i="5"/>
  <c r="S1465" i="5"/>
  <c r="AB1470" i="5"/>
  <c r="AB1475" i="5"/>
  <c r="AB1478" i="5"/>
  <c r="H1485" i="5"/>
  <c r="F1485" i="5"/>
  <c r="X1485" i="5"/>
  <c r="H1502" i="5"/>
  <c r="X1502" i="5"/>
  <c r="R1502" i="5"/>
  <c r="J1502" i="5"/>
  <c r="I1502" i="5"/>
  <c r="J1503" i="5"/>
  <c r="R1503" i="5"/>
  <c r="I1503" i="5"/>
  <c r="H1503" i="5"/>
  <c r="F1503" i="5"/>
  <c r="X1503" i="5"/>
  <c r="S1508" i="5"/>
  <c r="AB1508" i="5"/>
  <c r="I1522" i="5"/>
  <c r="H1522" i="5"/>
  <c r="X1522" i="5"/>
  <c r="J1522" i="5"/>
  <c r="F1522" i="5"/>
  <c r="AB1533" i="5"/>
  <c r="J1538" i="5"/>
  <c r="I1538" i="5"/>
  <c r="H1538" i="5"/>
  <c r="X1538" i="5"/>
  <c r="R1539" i="5"/>
  <c r="J1539" i="5"/>
  <c r="I1539" i="5"/>
  <c r="F1539" i="5"/>
  <c r="X1539" i="5"/>
  <c r="AB1575" i="5"/>
  <c r="S1575" i="5"/>
  <c r="R1584" i="5"/>
  <c r="J1584" i="5"/>
  <c r="I1584" i="5"/>
  <c r="H1584" i="5"/>
  <c r="X1584" i="5"/>
  <c r="F1584" i="5"/>
  <c r="J1476" i="5"/>
  <c r="J1484" i="5"/>
  <c r="J1488" i="5"/>
  <c r="AB1498" i="5"/>
  <c r="X1498" i="5"/>
  <c r="AB1506" i="5"/>
  <c r="H1506" i="5"/>
  <c r="X1506" i="5"/>
  <c r="AB1514" i="5"/>
  <c r="AB1522" i="5"/>
  <c r="AB1527" i="5"/>
  <c r="AB1550" i="5"/>
  <c r="X1551" i="5"/>
  <c r="F1555" i="5"/>
  <c r="AB1561" i="5"/>
  <c r="AB1602" i="5"/>
  <c r="S1602" i="5"/>
  <c r="J1653" i="5"/>
  <c r="R1653" i="5"/>
  <c r="I1653" i="5"/>
  <c r="H1653" i="5"/>
  <c r="F1653" i="5"/>
  <c r="X1653" i="5"/>
  <c r="R1476" i="5"/>
  <c r="R1484" i="5"/>
  <c r="R1488" i="5"/>
  <c r="S1491" i="5"/>
  <c r="S1499" i="5"/>
  <c r="S1507" i="5"/>
  <c r="S1515" i="5"/>
  <c r="S1528" i="5"/>
  <c r="R1535" i="5"/>
  <c r="J1535" i="5"/>
  <c r="I1535" i="5"/>
  <c r="AB1546" i="5"/>
  <c r="F1551" i="5"/>
  <c r="F1554" i="5"/>
  <c r="AB1557" i="5"/>
  <c r="R1563" i="5"/>
  <c r="J1563" i="5"/>
  <c r="I1563" i="5"/>
  <c r="X1579" i="5"/>
  <c r="I1585" i="5"/>
  <c r="X1590" i="5"/>
  <c r="F1590" i="5"/>
  <c r="R1590" i="5"/>
  <c r="J1590" i="5"/>
  <c r="I1590" i="5"/>
  <c r="X1606" i="5"/>
  <c r="J1606" i="5"/>
  <c r="F1606" i="5"/>
  <c r="I1606" i="5"/>
  <c r="H1606" i="5"/>
  <c r="I1611" i="5"/>
  <c r="H1611" i="5"/>
  <c r="R1611" i="5"/>
  <c r="J1611" i="5"/>
  <c r="F1611" i="5"/>
  <c r="X1611" i="5"/>
  <c r="X1621" i="5"/>
  <c r="R1621" i="5"/>
  <c r="F1621" i="5"/>
  <c r="J1621" i="5"/>
  <c r="I1621" i="5"/>
  <c r="H1621" i="5"/>
  <c r="R1648" i="5"/>
  <c r="J1648" i="5"/>
  <c r="I1648" i="5"/>
  <c r="H1648" i="5"/>
  <c r="F1648" i="5"/>
  <c r="X1648" i="5"/>
  <c r="F1493" i="5"/>
  <c r="R1493" i="5"/>
  <c r="X1493" i="5"/>
  <c r="F1498" i="5"/>
  <c r="F1501" i="5"/>
  <c r="R1501" i="5"/>
  <c r="X1501" i="5"/>
  <c r="F1506" i="5"/>
  <c r="F1509" i="5"/>
  <c r="R1509" i="5"/>
  <c r="X1509" i="5"/>
  <c r="F1517" i="5"/>
  <c r="R1517" i="5"/>
  <c r="AB1523" i="5"/>
  <c r="X1524" i="5"/>
  <c r="I1524" i="5"/>
  <c r="AB1530" i="5"/>
  <c r="AB1542" i="5"/>
  <c r="AB1553" i="5"/>
  <c r="R1559" i="5"/>
  <c r="J1559" i="5"/>
  <c r="I1559" i="5"/>
  <c r="AB1568" i="5"/>
  <c r="AB1584" i="5"/>
  <c r="X1594" i="5"/>
  <c r="R1594" i="5"/>
  <c r="J1594" i="5"/>
  <c r="I1594" i="5"/>
  <c r="H1594" i="5"/>
  <c r="X1598" i="5"/>
  <c r="F1598" i="5"/>
  <c r="R1598" i="5"/>
  <c r="J1598" i="5"/>
  <c r="I1598" i="5"/>
  <c r="R1606" i="5"/>
  <c r="S1524" i="5"/>
  <c r="X1535" i="5"/>
  <c r="AB1538" i="5"/>
  <c r="AB1549" i="5"/>
  <c r="R1555" i="5"/>
  <c r="J1555" i="5"/>
  <c r="I1555" i="5"/>
  <c r="X1585" i="5"/>
  <c r="R1585" i="5"/>
  <c r="H1585" i="5"/>
  <c r="F1585" i="5"/>
  <c r="J1616" i="5"/>
  <c r="AB1643" i="5"/>
  <c r="S1643" i="5"/>
  <c r="F1667" i="5"/>
  <c r="R1667" i="5"/>
  <c r="J1667" i="5"/>
  <c r="I1667" i="5"/>
  <c r="H1667" i="5"/>
  <c r="X1667" i="5"/>
  <c r="AB1683" i="5"/>
  <c r="S1683" i="5"/>
  <c r="AB1494" i="5"/>
  <c r="AB1502" i="5"/>
  <c r="AB1510" i="5"/>
  <c r="AB1518" i="5"/>
  <c r="AB1529" i="5"/>
  <c r="S1532" i="5"/>
  <c r="AB1534" i="5"/>
  <c r="AB1545" i="5"/>
  <c r="R1551" i="5"/>
  <c r="J1551" i="5"/>
  <c r="I1551" i="5"/>
  <c r="J1554" i="5"/>
  <c r="I1554" i="5"/>
  <c r="H1554" i="5"/>
  <c r="X1554" i="5"/>
  <c r="AB1566" i="5"/>
  <c r="I1579" i="5"/>
  <c r="F1579" i="5"/>
  <c r="R1579" i="5"/>
  <c r="J1579" i="5"/>
  <c r="AB1610" i="5"/>
  <c r="S1610" i="5"/>
  <c r="R1640" i="5"/>
  <c r="J1640" i="5"/>
  <c r="I1640" i="5"/>
  <c r="F1640" i="5"/>
  <c r="H1640" i="5"/>
  <c r="X1640" i="5"/>
  <c r="J1647" i="5"/>
  <c r="I1647" i="5"/>
  <c r="H1647" i="5"/>
  <c r="X1647" i="5"/>
  <c r="R1647" i="5"/>
  <c r="F1647" i="5"/>
  <c r="AB1562" i="5"/>
  <c r="R1576" i="5"/>
  <c r="X1576" i="5"/>
  <c r="J1576" i="5"/>
  <c r="H1576" i="5"/>
  <c r="I1587" i="5"/>
  <c r="R1587" i="5"/>
  <c r="J1587" i="5"/>
  <c r="H1587" i="5"/>
  <c r="X1587" i="5"/>
  <c r="S1603" i="5"/>
  <c r="I1619" i="5"/>
  <c r="H1619" i="5"/>
  <c r="F1619" i="5"/>
  <c r="R1619" i="5"/>
  <c r="J1619" i="5"/>
  <c r="X1619" i="5"/>
  <c r="I1528" i="5"/>
  <c r="I1532" i="5"/>
  <c r="I1536" i="5"/>
  <c r="J1572" i="5"/>
  <c r="AB1577" i="5"/>
  <c r="H1581" i="5"/>
  <c r="F1602" i="5"/>
  <c r="R1604" i="5"/>
  <c r="I1604" i="5"/>
  <c r="AB1614" i="5"/>
  <c r="AB1619" i="5"/>
  <c r="S1619" i="5"/>
  <c r="AB1627" i="5"/>
  <c r="AB1631" i="5"/>
  <c r="J1639" i="5"/>
  <c r="I1639" i="5"/>
  <c r="H1639" i="5"/>
  <c r="X1639" i="5"/>
  <c r="I1607" i="5"/>
  <c r="F1607" i="5"/>
  <c r="R1612" i="5"/>
  <c r="I1612" i="5"/>
  <c r="AB1622" i="5"/>
  <c r="AB1665" i="5"/>
  <c r="S1665" i="5"/>
  <c r="S1570" i="5"/>
  <c r="S1572" i="5"/>
  <c r="S1583" i="5"/>
  <c r="X1605" i="5"/>
  <c r="R1605" i="5"/>
  <c r="I1605" i="5"/>
  <c r="X1612" i="5"/>
  <c r="S1618" i="5"/>
  <c r="AB1647" i="5"/>
  <c r="F1659" i="5"/>
  <c r="R1659" i="5"/>
  <c r="J1659" i="5"/>
  <c r="I1659" i="5"/>
  <c r="H1659" i="5"/>
  <c r="X1659" i="5"/>
  <c r="J1673" i="5"/>
  <c r="H1673" i="5"/>
  <c r="R1673" i="5"/>
  <c r="I1673" i="5"/>
  <c r="X1673" i="5"/>
  <c r="F1673" i="5"/>
  <c r="AB1710" i="5"/>
  <c r="S1710" i="5"/>
  <c r="AB1723" i="5"/>
  <c r="S1536" i="5"/>
  <c r="S1540" i="5"/>
  <c r="S1544" i="5"/>
  <c r="S1548" i="5"/>
  <c r="S1552" i="5"/>
  <c r="S1556" i="5"/>
  <c r="S1560" i="5"/>
  <c r="S1564" i="5"/>
  <c r="R1581" i="5"/>
  <c r="S1586" i="5"/>
  <c r="X1588" i="5"/>
  <c r="R1596" i="5"/>
  <c r="I1596" i="5"/>
  <c r="F1605" i="5"/>
  <c r="R1608" i="5"/>
  <c r="I1608" i="5"/>
  <c r="H1608" i="5"/>
  <c r="F1612" i="5"/>
  <c r="X1613" i="5"/>
  <c r="R1613" i="5"/>
  <c r="I1613" i="5"/>
  <c r="AB1630" i="5"/>
  <c r="R1636" i="5"/>
  <c r="J1636" i="5"/>
  <c r="I1636" i="5"/>
  <c r="X1636" i="5"/>
  <c r="S1687" i="5"/>
  <c r="S1567" i="5"/>
  <c r="S1574" i="5"/>
  <c r="S1581" i="5"/>
  <c r="X1596" i="5"/>
  <c r="X1601" i="5"/>
  <c r="R1601" i="5"/>
  <c r="H1601" i="5"/>
  <c r="X1607" i="5"/>
  <c r="H1612" i="5"/>
  <c r="F1613" i="5"/>
  <c r="AB1639" i="5"/>
  <c r="S1639" i="5"/>
  <c r="AB1642" i="5"/>
  <c r="AB1682" i="5"/>
  <c r="S1682" i="5"/>
  <c r="AB1570" i="5"/>
  <c r="F1572" i="5"/>
  <c r="AB1583" i="5"/>
  <c r="X1593" i="5"/>
  <c r="R1593" i="5"/>
  <c r="X1602" i="5"/>
  <c r="R1602" i="5"/>
  <c r="H1605" i="5"/>
  <c r="H1607" i="5"/>
  <c r="H1609" i="5"/>
  <c r="J1612" i="5"/>
  <c r="S1615" i="5"/>
  <c r="R1620" i="5"/>
  <c r="J1620" i="5"/>
  <c r="I1620" i="5"/>
  <c r="H1620" i="5"/>
  <c r="X1620" i="5"/>
  <c r="I1623" i="5"/>
  <c r="H1623" i="5"/>
  <c r="J1623" i="5"/>
  <c r="R1624" i="5"/>
  <c r="J1624" i="5"/>
  <c r="I1624" i="5"/>
  <c r="R1628" i="5"/>
  <c r="J1628" i="5"/>
  <c r="I1628" i="5"/>
  <c r="X1628" i="5"/>
  <c r="R1632" i="5"/>
  <c r="J1632" i="5"/>
  <c r="I1632" i="5"/>
  <c r="F1632" i="5"/>
  <c r="S1647" i="5"/>
  <c r="F1675" i="5"/>
  <c r="R1675" i="5"/>
  <c r="J1675" i="5"/>
  <c r="I1675" i="5"/>
  <c r="H1675" i="5"/>
  <c r="X1675" i="5"/>
  <c r="AB1635" i="5"/>
  <c r="AB1646" i="5"/>
  <c r="AB1652" i="5"/>
  <c r="S1658" i="5"/>
  <c r="AB1658" i="5"/>
  <c r="S1663" i="5"/>
  <c r="AB1663" i="5"/>
  <c r="S1674" i="5"/>
  <c r="AB1674" i="5"/>
  <c r="AB1681" i="5"/>
  <c r="S1681" i="5"/>
  <c r="F1736" i="5"/>
  <c r="J1736" i="5"/>
  <c r="I1736" i="5"/>
  <c r="H1736" i="5"/>
  <c r="X1736" i="5"/>
  <c r="R1736" i="5"/>
  <c r="AB1626" i="5"/>
  <c r="AB1634" i="5"/>
  <c r="R1644" i="5"/>
  <c r="J1644" i="5"/>
  <c r="I1644" i="5"/>
  <c r="AB1651" i="5"/>
  <c r="AB1657" i="5"/>
  <c r="S1657" i="5"/>
  <c r="J1665" i="5"/>
  <c r="H1665" i="5"/>
  <c r="R1665" i="5"/>
  <c r="I1665" i="5"/>
  <c r="X1665" i="5"/>
  <c r="AB1673" i="5"/>
  <c r="S1673" i="5"/>
  <c r="X1678" i="5"/>
  <c r="AB1693" i="5"/>
  <c r="S1693" i="5"/>
  <c r="R1699" i="5"/>
  <c r="J1699" i="5"/>
  <c r="I1699" i="5"/>
  <c r="H1699" i="5"/>
  <c r="F1699" i="5"/>
  <c r="X1699" i="5"/>
  <c r="AB1727" i="5"/>
  <c r="S1666" i="5"/>
  <c r="AB1666" i="5"/>
  <c r="S1671" i="5"/>
  <c r="AB1671" i="5"/>
  <c r="AB1655" i="5"/>
  <c r="J1678" i="5"/>
  <c r="R1678" i="5"/>
  <c r="I1678" i="5"/>
  <c r="H1678" i="5"/>
  <c r="F1678" i="5"/>
  <c r="AB1698" i="5"/>
  <c r="S1698" i="5"/>
  <c r="AB1660" i="5"/>
  <c r="AB1668" i="5"/>
  <c r="AB1676" i="5"/>
  <c r="J1687" i="5"/>
  <c r="I1687" i="5"/>
  <c r="X1687" i="5"/>
  <c r="AB1689" i="5"/>
  <c r="S1689" i="5"/>
  <c r="F1693" i="5"/>
  <c r="X1693" i="5"/>
  <c r="R1693" i="5"/>
  <c r="J1693" i="5"/>
  <c r="I1693" i="5"/>
  <c r="H1693" i="5"/>
  <c r="AB1715" i="5"/>
  <c r="D14" i="6"/>
  <c r="AB1703" i="5"/>
  <c r="R1719" i="5"/>
  <c r="J1719" i="5"/>
  <c r="I1719" i="5"/>
  <c r="H1719" i="5"/>
  <c r="F1719" i="5"/>
  <c r="X1719" i="5"/>
  <c r="R1744" i="5"/>
  <c r="J1744" i="5"/>
  <c r="I1744" i="5"/>
  <c r="H1744" i="5"/>
  <c r="F1744" i="5"/>
  <c r="X1744" i="5"/>
  <c r="J1759" i="5"/>
  <c r="I1759" i="5"/>
  <c r="R1759" i="5"/>
  <c r="H1759" i="5"/>
  <c r="F1759" i="5"/>
  <c r="X1759" i="5"/>
  <c r="AB1789" i="5"/>
  <c r="S1789" i="5"/>
  <c r="S1799" i="5"/>
  <c r="R1625" i="5"/>
  <c r="R1637" i="5"/>
  <c r="R1641" i="5"/>
  <c r="R1645" i="5"/>
  <c r="R1649" i="5"/>
  <c r="AB1661" i="5"/>
  <c r="AB1669" i="5"/>
  <c r="AB1677" i="5"/>
  <c r="I1694" i="5"/>
  <c r="H1694" i="5"/>
  <c r="J1694" i="5"/>
  <c r="F1694" i="5"/>
  <c r="X1694" i="5"/>
  <c r="R1711" i="5"/>
  <c r="J1711" i="5"/>
  <c r="I1711" i="5"/>
  <c r="H1711" i="5"/>
  <c r="J1797" i="5"/>
  <c r="I1797" i="5"/>
  <c r="H1797" i="5"/>
  <c r="R1797" i="5"/>
  <c r="F1797" i="5"/>
  <c r="H1655" i="5"/>
  <c r="S1656" i="5"/>
  <c r="AB1679" i="5"/>
  <c r="R1680" i="5"/>
  <c r="H1687" i="5"/>
  <c r="AB1699" i="5"/>
  <c r="AB1650" i="5"/>
  <c r="F1652" i="5"/>
  <c r="I1655" i="5"/>
  <c r="F1658" i="5"/>
  <c r="AB1664" i="5"/>
  <c r="F1666" i="5"/>
  <c r="AB1672" i="5"/>
  <c r="F1674" i="5"/>
  <c r="R1687" i="5"/>
  <c r="X1700" i="5"/>
  <c r="R1700" i="5"/>
  <c r="J1700" i="5"/>
  <c r="I1700" i="5"/>
  <c r="H1700" i="5"/>
  <c r="F1700" i="5"/>
  <c r="R1707" i="5"/>
  <c r="J1707" i="5"/>
  <c r="I1707" i="5"/>
  <c r="H1707" i="5"/>
  <c r="F1707" i="5"/>
  <c r="X1707" i="5"/>
  <c r="F1711" i="5"/>
  <c r="X1712" i="5"/>
  <c r="R1712" i="5"/>
  <c r="J1712" i="5"/>
  <c r="I1712" i="5"/>
  <c r="F1712" i="5"/>
  <c r="AB1722" i="5"/>
  <c r="S1722" i="5"/>
  <c r="J1748" i="5"/>
  <c r="I1748" i="5"/>
  <c r="H1748" i="5"/>
  <c r="F1748" i="5"/>
  <c r="X1748" i="5"/>
  <c r="R1748" i="5"/>
  <c r="J1655" i="5"/>
  <c r="H1664" i="5"/>
  <c r="F1664" i="5"/>
  <c r="H1672" i="5"/>
  <c r="F1672" i="5"/>
  <c r="S1685" i="5"/>
  <c r="S1686" i="5"/>
  <c r="R1688" i="5"/>
  <c r="I1688" i="5"/>
  <c r="H1688" i="5"/>
  <c r="F1688" i="5"/>
  <c r="AB1691" i="5"/>
  <c r="S1697" i="5"/>
  <c r="X1720" i="5"/>
  <c r="R1720" i="5"/>
  <c r="J1720" i="5"/>
  <c r="I1720" i="5"/>
  <c r="H1720" i="5"/>
  <c r="F1720" i="5"/>
  <c r="AB1754" i="5"/>
  <c r="S1754" i="5"/>
  <c r="H1774" i="5"/>
  <c r="R1774" i="5"/>
  <c r="J1774" i="5"/>
  <c r="X1774" i="5"/>
  <c r="F1774" i="5"/>
  <c r="S1778" i="5"/>
  <c r="AB1778" i="5"/>
  <c r="S1701" i="5"/>
  <c r="AB1706" i="5"/>
  <c r="AB1707" i="5"/>
  <c r="AB1714" i="5"/>
  <c r="X1724" i="5"/>
  <c r="R1724" i="5"/>
  <c r="J1724" i="5"/>
  <c r="I1724" i="5"/>
  <c r="AB1743" i="5"/>
  <c r="S1743" i="5"/>
  <c r="AB1767" i="5"/>
  <c r="S1767" i="5"/>
  <c r="R1772" i="5"/>
  <c r="I1772" i="5"/>
  <c r="H1772" i="5"/>
  <c r="F1772" i="5"/>
  <c r="X1772" i="5"/>
  <c r="S1705" i="5"/>
  <c r="AB1719" i="5"/>
  <c r="AB1726" i="5"/>
  <c r="S1752" i="5"/>
  <c r="AB1752" i="5"/>
  <c r="J1755" i="5"/>
  <c r="I1755" i="5"/>
  <c r="X1755" i="5"/>
  <c r="R1755" i="5"/>
  <c r="H1755" i="5"/>
  <c r="J1775" i="5"/>
  <c r="I1775" i="5"/>
  <c r="R1775" i="5"/>
  <c r="H1775" i="5"/>
  <c r="F1775" i="5"/>
  <c r="X1775" i="5"/>
  <c r="AB1786" i="5"/>
  <c r="S1786" i="5"/>
  <c r="S1795" i="5"/>
  <c r="F1681" i="5"/>
  <c r="X1681" i="5"/>
  <c r="F1689" i="5"/>
  <c r="X1689" i="5"/>
  <c r="AB1731" i="5"/>
  <c r="F1755" i="5"/>
  <c r="H1781" i="5"/>
  <c r="I1781" i="5"/>
  <c r="F1781" i="5"/>
  <c r="X1781" i="5"/>
  <c r="R1781" i="5"/>
  <c r="J1781" i="5"/>
  <c r="AB1690" i="5"/>
  <c r="AB1711" i="5"/>
  <c r="X1711" i="5"/>
  <c r="AB1718" i="5"/>
  <c r="X1728" i="5"/>
  <c r="R1728" i="5"/>
  <c r="J1728" i="5"/>
  <c r="I1728" i="5"/>
  <c r="S1736" i="5"/>
  <c r="AB1736" i="5"/>
  <c r="H1746" i="5"/>
  <c r="R1746" i="5"/>
  <c r="J1746" i="5"/>
  <c r="F1746" i="5"/>
  <c r="X1746" i="5"/>
  <c r="AB1784" i="5"/>
  <c r="S1784" i="5"/>
  <c r="AB1730" i="5"/>
  <c r="J1735" i="5"/>
  <c r="R1735" i="5"/>
  <c r="I1735" i="5"/>
  <c r="H1735" i="5"/>
  <c r="S1740" i="5"/>
  <c r="AB1740" i="5"/>
  <c r="J1801" i="5"/>
  <c r="I1801" i="5"/>
  <c r="H1801" i="5"/>
  <c r="R1801" i="5"/>
  <c r="F1801" i="5"/>
  <c r="J1763" i="5"/>
  <c r="I1763" i="5"/>
  <c r="X1763" i="5"/>
  <c r="S1792" i="5"/>
  <c r="S1709" i="5"/>
  <c r="S1713" i="5"/>
  <c r="S1717" i="5"/>
  <c r="S1721" i="5"/>
  <c r="S1725" i="5"/>
  <c r="S1729" i="5"/>
  <c r="F1737" i="5"/>
  <c r="R1737" i="5"/>
  <c r="J1737" i="5"/>
  <c r="AB1748" i="5"/>
  <c r="H1750" i="5"/>
  <c r="R1750" i="5"/>
  <c r="J1750" i="5"/>
  <c r="I1750" i="5"/>
  <c r="R1756" i="5"/>
  <c r="I1756" i="5"/>
  <c r="H1756" i="5"/>
  <c r="F1756" i="5"/>
  <c r="F1763" i="5"/>
  <c r="AB1777" i="5"/>
  <c r="S1777" i="5"/>
  <c r="AB1780" i="5"/>
  <c r="F1792" i="5"/>
  <c r="R1792" i="5"/>
  <c r="J1792" i="5"/>
  <c r="I1792" i="5"/>
  <c r="H1792" i="5"/>
  <c r="S1796" i="5"/>
  <c r="F22" i="6"/>
  <c r="B22" i="6"/>
  <c r="F27" i="6"/>
  <c r="X1737" i="5"/>
  <c r="F1741" i="5"/>
  <c r="J1741" i="5"/>
  <c r="I1741" i="5"/>
  <c r="H1741" i="5"/>
  <c r="AB1759" i="5"/>
  <c r="F1796" i="5"/>
  <c r="R1796" i="5"/>
  <c r="J1796" i="5"/>
  <c r="I1796" i="5"/>
  <c r="H1796" i="5"/>
  <c r="S1800" i="5"/>
  <c r="F64" i="6"/>
  <c r="H64" i="6"/>
  <c r="G5" i="6"/>
  <c r="H5" i="6"/>
  <c r="H6" i="6"/>
  <c r="X1732" i="5"/>
  <c r="X1741" i="5"/>
  <c r="H1763" i="5"/>
  <c r="J1771" i="5"/>
  <c r="I1771" i="5"/>
  <c r="X1771" i="5"/>
  <c r="S1775" i="5"/>
  <c r="AB1785" i="5"/>
  <c r="S1785" i="5"/>
  <c r="S1788" i="5"/>
  <c r="F1800" i="5"/>
  <c r="R1800" i="5"/>
  <c r="J1800" i="5"/>
  <c r="I1800" i="5"/>
  <c r="H1800" i="5"/>
  <c r="AB1732" i="5"/>
  <c r="H1737" i="5"/>
  <c r="I1752" i="5"/>
  <c r="H1752" i="5"/>
  <c r="F1752" i="5"/>
  <c r="F1761" i="5"/>
  <c r="X1761" i="5"/>
  <c r="R1761" i="5"/>
  <c r="J1761" i="5"/>
  <c r="I1761" i="5"/>
  <c r="H1761" i="5"/>
  <c r="R1763" i="5"/>
  <c r="R1764" i="5"/>
  <c r="I1764" i="5"/>
  <c r="H1764" i="5"/>
  <c r="F1764" i="5"/>
  <c r="F1771" i="5"/>
  <c r="J1782" i="5"/>
  <c r="I1782" i="5"/>
  <c r="R1782" i="5"/>
  <c r="H1782" i="5"/>
  <c r="F1782" i="5"/>
  <c r="X1782" i="5"/>
  <c r="F1788" i="5"/>
  <c r="X1788" i="5"/>
  <c r="I1788" i="5"/>
  <c r="H1788" i="5"/>
  <c r="R1788" i="5"/>
  <c r="J1788" i="5"/>
  <c r="J1793" i="5"/>
  <c r="I1793" i="5"/>
  <c r="H1793" i="5"/>
  <c r="G17" i="6"/>
  <c r="H17" i="6"/>
  <c r="AB1742" i="5"/>
  <c r="S1742" i="5"/>
  <c r="S1749" i="5"/>
  <c r="S1751" i="5"/>
  <c r="J1760" i="5"/>
  <c r="J1768" i="5"/>
  <c r="S1794" i="5"/>
  <c r="S1798" i="5"/>
  <c r="S1802" i="5"/>
  <c r="D9" i="6"/>
  <c r="G15" i="6"/>
  <c r="H15" i="6"/>
  <c r="B20" i="6"/>
  <c r="F25" i="6"/>
  <c r="AB1746" i="5"/>
  <c r="S1746" i="5"/>
  <c r="F1757" i="5"/>
  <c r="X1757" i="5"/>
  <c r="AB1757" i="5"/>
  <c r="F1765" i="5"/>
  <c r="X1765" i="5"/>
  <c r="AB1765" i="5"/>
  <c r="F1773" i="5"/>
  <c r="X1773" i="5"/>
  <c r="AB1773" i="5"/>
  <c r="S1793" i="5"/>
  <c r="F1794" i="5"/>
  <c r="R1794" i="5"/>
  <c r="J1794" i="5"/>
  <c r="S1797" i="5"/>
  <c r="F1798" i="5"/>
  <c r="R1798" i="5"/>
  <c r="J1798" i="5"/>
  <c r="S1801" i="5"/>
  <c r="F1802" i="5"/>
  <c r="R1802" i="5"/>
  <c r="J1802" i="5"/>
  <c r="AB1758" i="5"/>
  <c r="AB1766" i="5"/>
  <c r="AB1774" i="5"/>
  <c r="R1787" i="5"/>
  <c r="J1787" i="5"/>
  <c r="I1787" i="5"/>
  <c r="AB1790" i="5"/>
  <c r="D4" i="6"/>
  <c r="F1780" i="5"/>
  <c r="X1780" i="5"/>
  <c r="R1791" i="5"/>
  <c r="J1791" i="5"/>
  <c r="S1803" i="5"/>
  <c r="S1776" i="5"/>
  <c r="AB1781" i="5"/>
  <c r="X1783" i="5"/>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I6" i="6"/>
  <c r="I7" i="6"/>
  <c r="I8" i="6"/>
  <c r="I9" i="6"/>
  <c r="I10" i="6"/>
  <c r="I11" i="6"/>
  <c r="I12" i="6"/>
  <c r="J22" i="6"/>
  <c r="J34" i="6"/>
  <c r="I35" i="6"/>
  <c r="J42" i="6"/>
  <c r="J50" i="6"/>
  <c r="I51" i="6"/>
  <c r="J59" i="6"/>
  <c r="I60" i="6"/>
  <c r="C5" i="7"/>
  <c r="D1" i="6"/>
  <c r="J6" i="6"/>
  <c r="J7" i="6"/>
  <c r="J8" i="6"/>
  <c r="C8" i="6"/>
  <c r="J9" i="6"/>
  <c r="C9" i="6"/>
  <c r="J10" i="6"/>
  <c r="C10" i="6"/>
  <c r="J11" i="6"/>
  <c r="C11" i="6"/>
  <c r="J12" i="6"/>
  <c r="I24" i="6"/>
  <c r="J35" i="6"/>
  <c r="I36" i="6"/>
  <c r="I44" i="6"/>
  <c r="J51" i="6"/>
  <c r="I52" i="6"/>
  <c r="J60" i="6"/>
  <c r="I62" i="6"/>
  <c r="I65" i="6"/>
  <c r="D5" i="7"/>
  <c r="B10" i="4"/>
  <c r="A6" i="6"/>
  <c r="B18" i="4"/>
  <c r="A10" i="6"/>
  <c r="G25" i="4"/>
  <c r="B44" i="4"/>
  <c r="A29" i="6"/>
  <c r="B49" i="4"/>
  <c r="A33" i="6"/>
  <c r="B85" i="4"/>
  <c r="A60" i="6"/>
  <c r="A4" i="5"/>
  <c r="I4" i="5"/>
  <c r="I14" i="6"/>
  <c r="I15" i="6"/>
  <c r="I16" i="6"/>
  <c r="I17" i="6"/>
  <c r="J24" i="6"/>
  <c r="I25" i="6"/>
  <c r="J36" i="6"/>
  <c r="I37" i="6"/>
  <c r="J44" i="6"/>
  <c r="I45" i="6"/>
  <c r="J52" i="6"/>
  <c r="J62" i="6"/>
  <c r="I63" i="6"/>
  <c r="I64" i="6"/>
  <c r="J65" i="6"/>
  <c r="I66" i="6"/>
  <c r="B60" i="1"/>
  <c r="F4" i="8"/>
  <c r="H4" i="8"/>
  <c r="I4" i="8"/>
  <c r="C4" i="8"/>
  <c r="S67" i="5"/>
  <c r="S47" i="5"/>
  <c r="R1464" i="5"/>
  <c r="I1266" i="5"/>
  <c r="X1464" i="5"/>
  <c r="J1368" i="5"/>
  <c r="I1368" i="5"/>
  <c r="J1266" i="5"/>
  <c r="X118" i="5"/>
  <c r="X1343" i="5"/>
  <c r="R1343" i="5"/>
  <c r="R1266" i="5"/>
  <c r="X1266" i="5"/>
  <c r="H1258" i="5"/>
  <c r="R1368" i="5"/>
  <c r="I1258" i="5"/>
  <c r="X571" i="5"/>
  <c r="H1368" i="5"/>
  <c r="J1258" i="5"/>
  <c r="R1258" i="5"/>
  <c r="X497" i="5"/>
  <c r="X162" i="5"/>
  <c r="X150" i="5"/>
  <c r="X153" i="5"/>
  <c r="X159" i="5"/>
  <c r="X138" i="5"/>
  <c r="X201" i="5"/>
  <c r="X73" i="5"/>
  <c r="X146" i="5"/>
  <c r="X57" i="5"/>
  <c r="X76" i="5"/>
  <c r="X25" i="5"/>
  <c r="X38" i="5"/>
  <c r="X129" i="5"/>
  <c r="X52" i="5"/>
  <c r="X77" i="5"/>
  <c r="X62" i="5"/>
  <c r="X15" i="5"/>
  <c r="X30" i="5"/>
  <c r="X184" i="5"/>
  <c r="X152" i="5"/>
  <c r="X110" i="5"/>
  <c r="X69" i="5"/>
  <c r="X59" i="5"/>
  <c r="X151" i="5"/>
  <c r="X106" i="5"/>
  <c r="X63" i="5"/>
  <c r="X17" i="5"/>
  <c r="X143" i="5"/>
  <c r="X36" i="5"/>
  <c r="X12" i="5"/>
  <c r="X139" i="5"/>
  <c r="X19" i="5"/>
  <c r="X18" i="5"/>
  <c r="X145" i="5"/>
  <c r="X23" i="5"/>
  <c r="X164" i="5"/>
  <c r="X156" i="5"/>
  <c r="X33" i="5"/>
  <c r="X48" i="5"/>
  <c r="X141" i="5"/>
  <c r="X28" i="5"/>
  <c r="X147" i="5"/>
  <c r="X113" i="5"/>
  <c r="X149" i="5"/>
  <c r="X137" i="5"/>
  <c r="C12" i="6"/>
  <c r="C7" i="6"/>
  <c r="B32" i="6"/>
  <c r="X1617" i="5"/>
  <c r="J1218" i="5"/>
  <c r="X588" i="5"/>
  <c r="R276" i="5"/>
  <c r="F1034" i="5"/>
  <c r="I1158" i="5"/>
  <c r="F876" i="5"/>
  <c r="H638" i="5"/>
  <c r="I523" i="5"/>
  <c r="I1034" i="5"/>
  <c r="J1583" i="5"/>
  <c r="J638" i="5"/>
  <c r="F1488" i="5"/>
  <c r="J1034" i="5"/>
  <c r="R638" i="5"/>
  <c r="I964" i="5"/>
  <c r="H876" i="5"/>
  <c r="X638" i="5"/>
  <c r="J791" i="5"/>
  <c r="F1708" i="5"/>
  <c r="R968" i="5"/>
  <c r="J876" i="5"/>
  <c r="I638" i="5"/>
  <c r="F684" i="5"/>
  <c r="H1472" i="5"/>
  <c r="J983" i="5"/>
  <c r="I684" i="5"/>
  <c r="I619" i="5"/>
  <c r="I432" i="5"/>
  <c r="X684" i="5"/>
  <c r="R338" i="5"/>
  <c r="J619" i="5"/>
  <c r="J432" i="5"/>
  <c r="J1472" i="5"/>
  <c r="R619" i="5"/>
  <c r="X1472" i="5"/>
  <c r="H1415" i="5"/>
  <c r="R1053" i="5"/>
  <c r="J892" i="5"/>
  <c r="H892" i="5"/>
  <c r="H684" i="5"/>
  <c r="F1600" i="5"/>
  <c r="R892" i="5"/>
  <c r="J684" i="5"/>
  <c r="X619" i="5"/>
  <c r="R1600" i="5"/>
  <c r="X892" i="5"/>
  <c r="F619" i="5"/>
  <c r="F1246" i="5"/>
  <c r="H1246" i="5"/>
  <c r="X725" i="5"/>
  <c r="I680" i="5"/>
  <c r="X276" i="5"/>
  <c r="I1246" i="5"/>
  <c r="R964" i="5"/>
  <c r="X457" i="5"/>
  <c r="X1662" i="5"/>
  <c r="J1246" i="5"/>
  <c r="J737" i="5"/>
  <c r="F457" i="5"/>
  <c r="R1246" i="5"/>
  <c r="J964" i="5"/>
  <c r="J725" i="5"/>
  <c r="R90" i="5"/>
  <c r="I1662" i="5"/>
  <c r="I1779" i="5"/>
  <c r="X1246" i="5"/>
  <c r="R624" i="5"/>
  <c r="H457" i="5"/>
  <c r="H1624" i="5"/>
  <c r="R628" i="5"/>
  <c r="R503" i="5"/>
  <c r="F964" i="5"/>
  <c r="J503" i="5"/>
  <c r="H964" i="5"/>
  <c r="R1662" i="5"/>
  <c r="R1616" i="5"/>
  <c r="R1456" i="5"/>
  <c r="H1085" i="5"/>
  <c r="R1696" i="5"/>
  <c r="J1662" i="5"/>
  <c r="X1456" i="5"/>
  <c r="H1696" i="5"/>
  <c r="X1696" i="5"/>
  <c r="J532" i="5"/>
  <c r="R264" i="5"/>
  <c r="X264" i="5"/>
  <c r="R170" i="5"/>
  <c r="H1616" i="5"/>
  <c r="F1662" i="5"/>
  <c r="H1662" i="5"/>
  <c r="I1616" i="5"/>
  <c r="F1085" i="5"/>
  <c r="X1315" i="5"/>
  <c r="J1315" i="5"/>
  <c r="J1023" i="5"/>
  <c r="X983" i="5"/>
  <c r="H733" i="5"/>
  <c r="I607" i="5"/>
  <c r="F571" i="5"/>
  <c r="J1376" i="5"/>
  <c r="I1376" i="5"/>
  <c r="J972" i="5"/>
  <c r="X1015" i="5"/>
  <c r="R702" i="5"/>
  <c r="R607" i="5"/>
  <c r="X1556" i="5"/>
  <c r="I1069" i="5"/>
  <c r="R932" i="5"/>
  <c r="I571" i="5"/>
  <c r="X366" i="5"/>
  <c r="R1376" i="5"/>
  <c r="J1069" i="5"/>
  <c r="R972" i="5"/>
  <c r="J733" i="5"/>
  <c r="J571" i="5"/>
  <c r="R1556" i="5"/>
  <c r="F825" i="5"/>
  <c r="R422" i="5"/>
  <c r="R571" i="5"/>
  <c r="F972" i="5"/>
  <c r="J1617" i="5"/>
  <c r="H763" i="5"/>
  <c r="I825" i="5"/>
  <c r="H972" i="5"/>
  <c r="R1617" i="5"/>
  <c r="H1342" i="5"/>
  <c r="J932" i="5"/>
  <c r="X733" i="5"/>
  <c r="X972" i="5"/>
  <c r="R1023" i="5"/>
  <c r="F979" i="5"/>
  <c r="H971" i="5"/>
  <c r="X624" i="5"/>
  <c r="J523" i="5"/>
  <c r="I624" i="5"/>
  <c r="F980" i="5"/>
  <c r="H999" i="5"/>
  <c r="X1023" i="5"/>
  <c r="F612" i="5"/>
  <c r="F1592" i="5"/>
  <c r="I999" i="5"/>
  <c r="F908" i="5"/>
  <c r="H979" i="5"/>
  <c r="I980" i="5"/>
  <c r="I612" i="5"/>
  <c r="H980" i="5"/>
  <c r="H1592" i="5"/>
  <c r="F1235" i="5"/>
  <c r="J999" i="5"/>
  <c r="J908" i="5"/>
  <c r="R1011" i="5"/>
  <c r="I979" i="5"/>
  <c r="R612" i="5"/>
  <c r="H612" i="5"/>
  <c r="I1592" i="5"/>
  <c r="R996" i="5"/>
  <c r="J992" i="5"/>
  <c r="R908" i="5"/>
  <c r="X1011" i="5"/>
  <c r="J979" i="5"/>
  <c r="X612" i="5"/>
  <c r="F523" i="5"/>
  <c r="X1592" i="5"/>
  <c r="R1592" i="5"/>
  <c r="R992" i="5"/>
  <c r="H1023" i="5"/>
  <c r="R979" i="5"/>
  <c r="H523" i="5"/>
  <c r="H1588" i="5"/>
  <c r="I1023" i="5"/>
  <c r="H624" i="5"/>
  <c r="R523" i="5"/>
  <c r="J1779" i="5"/>
  <c r="J1531" i="5"/>
  <c r="J940" i="5"/>
  <c r="I807" i="5"/>
  <c r="X596" i="5"/>
  <c r="H521" i="5"/>
  <c r="I409" i="5"/>
  <c r="I439" i="5"/>
  <c r="I532" i="5"/>
  <c r="H1779" i="5"/>
  <c r="H1158" i="5"/>
  <c r="I1053" i="5"/>
  <c r="R940" i="5"/>
  <c r="J409" i="5"/>
  <c r="R532" i="5"/>
  <c r="R1779" i="5"/>
  <c r="R1609" i="5"/>
  <c r="J1158" i="5"/>
  <c r="X1053" i="5"/>
  <c r="R943" i="5"/>
  <c r="R552" i="5"/>
  <c r="H552" i="5"/>
  <c r="H532" i="5"/>
  <c r="X1609" i="5"/>
  <c r="F1391" i="5"/>
  <c r="R1158" i="5"/>
  <c r="X552" i="5"/>
  <c r="X1779" i="5"/>
  <c r="F1158" i="5"/>
  <c r="X1158" i="5"/>
  <c r="X967" i="5"/>
  <c r="X807" i="5"/>
  <c r="X521" i="5"/>
  <c r="R385" i="5"/>
  <c r="R174" i="5"/>
  <c r="F1779" i="5"/>
  <c r="X1685" i="5"/>
  <c r="J1463" i="5"/>
  <c r="R952" i="5"/>
  <c r="J952" i="5"/>
  <c r="F807" i="5"/>
  <c r="F521" i="5"/>
  <c r="H596" i="5"/>
  <c r="R169" i="5"/>
  <c r="F532" i="5"/>
  <c r="X1199" i="5"/>
  <c r="J1024" i="5"/>
  <c r="H1015" i="5"/>
  <c r="F702" i="5"/>
  <c r="X680" i="5"/>
  <c r="X628" i="5"/>
  <c r="I394" i="5"/>
  <c r="X1512" i="5"/>
  <c r="X932" i="5"/>
  <c r="J1432" i="5"/>
  <c r="J1460" i="5"/>
  <c r="X1218" i="5"/>
  <c r="I1015" i="5"/>
  <c r="H725" i="5"/>
  <c r="H628" i="5"/>
  <c r="R1432" i="5"/>
  <c r="R1460" i="5"/>
  <c r="F1218" i="5"/>
  <c r="J1015" i="5"/>
  <c r="X702" i="5"/>
  <c r="R366" i="5"/>
  <c r="X607" i="5"/>
  <c r="J444" i="5"/>
  <c r="X1432" i="5"/>
  <c r="H1199" i="5"/>
  <c r="I1218" i="5"/>
  <c r="R1015" i="5"/>
  <c r="H983" i="5"/>
  <c r="R584" i="5"/>
  <c r="F607" i="5"/>
  <c r="I702" i="5"/>
  <c r="H1218" i="5"/>
  <c r="I983" i="5"/>
  <c r="X584" i="5"/>
  <c r="I422" i="5"/>
  <c r="I366" i="5"/>
  <c r="F1199" i="5"/>
  <c r="R1218" i="5"/>
  <c r="R1024" i="5"/>
  <c r="R983" i="5"/>
  <c r="X825" i="5"/>
  <c r="J607" i="5"/>
  <c r="J1480" i="5"/>
  <c r="H1463" i="5"/>
  <c r="R1483" i="5"/>
  <c r="J967" i="5"/>
  <c r="R959" i="5"/>
  <c r="X987" i="5"/>
  <c r="H951" i="5"/>
  <c r="I943" i="5"/>
  <c r="R1480" i="5"/>
  <c r="I1463" i="5"/>
  <c r="X1311" i="5"/>
  <c r="X1391" i="5"/>
  <c r="R967" i="5"/>
  <c r="F1007" i="5"/>
  <c r="X959" i="5"/>
  <c r="I951" i="5"/>
  <c r="J943" i="5"/>
  <c r="J1753" i="5"/>
  <c r="F1514" i="5"/>
  <c r="X1514" i="5"/>
  <c r="X1483" i="5"/>
  <c r="R1463" i="5"/>
  <c r="I1342" i="5"/>
  <c r="R956" i="5"/>
  <c r="R951" i="5"/>
  <c r="H1007" i="5"/>
  <c r="X943" i="5"/>
  <c r="F1311" i="5"/>
  <c r="R1753" i="5"/>
  <c r="H1514" i="5"/>
  <c r="J1342" i="5"/>
  <c r="H1391" i="5"/>
  <c r="H987" i="5"/>
  <c r="X951" i="5"/>
  <c r="I1007" i="5"/>
  <c r="F1552" i="5"/>
  <c r="X1552" i="5"/>
  <c r="J1496" i="5"/>
  <c r="H1483" i="5"/>
  <c r="R1311" i="5"/>
  <c r="R1342" i="5"/>
  <c r="I1391" i="5"/>
  <c r="H959" i="5"/>
  <c r="F943" i="5"/>
  <c r="I987" i="5"/>
  <c r="F967" i="5"/>
  <c r="J1007" i="5"/>
  <c r="R1496" i="5"/>
  <c r="I1483" i="5"/>
  <c r="X1342" i="5"/>
  <c r="J1391" i="5"/>
  <c r="J956" i="5"/>
  <c r="H967" i="5"/>
  <c r="I959" i="5"/>
  <c r="J987" i="5"/>
  <c r="R1007" i="5"/>
  <c r="J1483" i="5"/>
  <c r="I967" i="5"/>
  <c r="J959" i="5"/>
  <c r="R987" i="5"/>
  <c r="X1496" i="5"/>
  <c r="X1708" i="5"/>
  <c r="I1415" i="5"/>
  <c r="R1073" i="5"/>
  <c r="R439" i="5"/>
  <c r="X439" i="5"/>
  <c r="J1415" i="5"/>
  <c r="I1154" i="5"/>
  <c r="X1141" i="5"/>
  <c r="H1073" i="5"/>
  <c r="H1110" i="5"/>
  <c r="X1073" i="5"/>
  <c r="R310" i="5"/>
  <c r="R1415" i="5"/>
  <c r="H1154" i="5"/>
  <c r="I1110" i="5"/>
  <c r="F1073" i="5"/>
  <c r="X385" i="5"/>
  <c r="F1141" i="5"/>
  <c r="J1154" i="5"/>
  <c r="J1110" i="5"/>
  <c r="H439" i="5"/>
  <c r="R591" i="5"/>
  <c r="H385" i="5"/>
  <c r="I1716" i="5"/>
  <c r="H1141" i="5"/>
  <c r="R1154" i="5"/>
  <c r="X1110" i="5"/>
  <c r="H616" i="5"/>
  <c r="X257" i="5"/>
  <c r="F439" i="5"/>
  <c r="I1141" i="5"/>
  <c r="X1154" i="5"/>
  <c r="R1110" i="5"/>
  <c r="F770" i="5"/>
  <c r="R616" i="5"/>
  <c r="I385" i="5"/>
  <c r="R32" i="5"/>
  <c r="J1141" i="5"/>
  <c r="H995" i="5"/>
  <c r="X616" i="5"/>
  <c r="J385" i="5"/>
  <c r="B30" i="6"/>
  <c r="G30" i="6"/>
  <c r="B41" i="6"/>
  <c r="G41" i="6"/>
  <c r="B31" i="6"/>
  <c r="G31" i="6"/>
  <c r="J1716" i="5"/>
  <c r="J1459" i="5"/>
  <c r="F1175" i="5"/>
  <c r="X1100" i="5"/>
  <c r="R1069" i="5"/>
  <c r="R999" i="5"/>
  <c r="X908" i="5"/>
  <c r="X876" i="5"/>
  <c r="I995" i="5"/>
  <c r="I971" i="5"/>
  <c r="F425" i="5"/>
  <c r="R277" i="5"/>
  <c r="R262" i="5"/>
  <c r="X1624" i="5"/>
  <c r="H1311" i="5"/>
  <c r="F1496" i="5"/>
  <c r="R1716" i="5"/>
  <c r="H1708" i="5"/>
  <c r="X1616" i="5"/>
  <c r="H1310" i="5"/>
  <c r="J1175" i="5"/>
  <c r="X1069" i="5"/>
  <c r="J968" i="5"/>
  <c r="X999" i="5"/>
  <c r="J995" i="5"/>
  <c r="F999" i="5"/>
  <c r="F1011" i="5"/>
  <c r="J971" i="5"/>
  <c r="R320" i="5"/>
  <c r="X651" i="5"/>
  <c r="X591" i="5"/>
  <c r="H437" i="5"/>
  <c r="J1696" i="5"/>
  <c r="I1311" i="5"/>
  <c r="I1496" i="5"/>
  <c r="X1716" i="5"/>
  <c r="I1708" i="5"/>
  <c r="F1624" i="5"/>
  <c r="I1310" i="5"/>
  <c r="J1235" i="5"/>
  <c r="F1069" i="5"/>
  <c r="R995" i="5"/>
  <c r="H963" i="5"/>
  <c r="I793" i="5"/>
  <c r="R971" i="5"/>
  <c r="F651" i="5"/>
  <c r="F591" i="5"/>
  <c r="R66" i="5"/>
  <c r="J1708" i="5"/>
  <c r="H1600" i="5"/>
  <c r="H1399" i="5"/>
  <c r="J1310" i="5"/>
  <c r="R1235" i="5"/>
  <c r="H1100" i="5"/>
  <c r="H1166" i="5"/>
  <c r="I963" i="5"/>
  <c r="H1011" i="5"/>
  <c r="F793" i="5"/>
  <c r="J793" i="5"/>
  <c r="X971" i="5"/>
  <c r="H651" i="5"/>
  <c r="I373" i="5"/>
  <c r="X262" i="5"/>
  <c r="X1600" i="5"/>
  <c r="I1100" i="5"/>
  <c r="J963" i="5"/>
  <c r="I1011" i="5"/>
  <c r="X793" i="5"/>
  <c r="X489" i="5"/>
  <c r="J651" i="5"/>
  <c r="I591" i="5"/>
  <c r="R257" i="5"/>
  <c r="R70" i="5"/>
  <c r="X809" i="5"/>
  <c r="F489" i="5"/>
  <c r="J591" i="5"/>
  <c r="F1360" i="5"/>
  <c r="H1496" i="5"/>
  <c r="F1704" i="5"/>
  <c r="F1685" i="5"/>
  <c r="R1588" i="5"/>
  <c r="X1453" i="5"/>
  <c r="R1459" i="5"/>
  <c r="I1399" i="5"/>
  <c r="R1334" i="5"/>
  <c r="X1175" i="5"/>
  <c r="I1166" i="5"/>
  <c r="X603" i="5"/>
  <c r="I444" i="5"/>
  <c r="J373" i="5"/>
  <c r="F1239" i="5"/>
  <c r="F1588" i="5"/>
  <c r="F1453" i="5"/>
  <c r="J1399" i="5"/>
  <c r="J1239" i="5"/>
  <c r="X1334" i="5"/>
  <c r="J1166" i="5"/>
  <c r="I1060" i="5"/>
  <c r="X770" i="5"/>
  <c r="F492" i="5"/>
  <c r="R414" i="5"/>
  <c r="F603" i="5"/>
  <c r="X444" i="5"/>
  <c r="R373" i="5"/>
  <c r="J826" i="5"/>
  <c r="I826" i="5"/>
  <c r="H826" i="5"/>
  <c r="X826" i="5"/>
  <c r="R215" i="5"/>
  <c r="I1685" i="5"/>
  <c r="H1704" i="5"/>
  <c r="H1479" i="5"/>
  <c r="R1399" i="5"/>
  <c r="R1239" i="5"/>
  <c r="R1166" i="5"/>
  <c r="J492" i="5"/>
  <c r="F444" i="5"/>
  <c r="H1239" i="5"/>
  <c r="J1704" i="5"/>
  <c r="X1459" i="5"/>
  <c r="I1479" i="5"/>
  <c r="X1239" i="5"/>
  <c r="X1166" i="5"/>
  <c r="I1085" i="5"/>
  <c r="J770" i="5"/>
  <c r="I430" i="5"/>
  <c r="I414" i="5"/>
  <c r="I603" i="5"/>
  <c r="R444" i="5"/>
  <c r="R176" i="5"/>
  <c r="I1588" i="5"/>
  <c r="J734" i="5"/>
  <c r="I734" i="5"/>
  <c r="H734" i="5"/>
  <c r="R1704" i="5"/>
  <c r="H1685" i="5"/>
  <c r="J1479" i="5"/>
  <c r="X1399" i="5"/>
  <c r="J1251" i="5"/>
  <c r="J1085" i="5"/>
  <c r="J603" i="5"/>
  <c r="X373" i="5"/>
  <c r="R131" i="5"/>
  <c r="F1680" i="5"/>
  <c r="X1704" i="5"/>
  <c r="J1685" i="5"/>
  <c r="R1479" i="5"/>
  <c r="H1459" i="5"/>
  <c r="F1399" i="5"/>
  <c r="R1251" i="5"/>
  <c r="H1334" i="5"/>
  <c r="F1166" i="5"/>
  <c r="R1085" i="5"/>
  <c r="R430" i="5"/>
  <c r="R603" i="5"/>
  <c r="F373" i="5"/>
  <c r="R1685" i="5"/>
  <c r="I1459" i="5"/>
  <c r="X1251" i="5"/>
  <c r="I1334" i="5"/>
  <c r="X1085" i="5"/>
  <c r="I770" i="5"/>
  <c r="R770" i="5"/>
  <c r="H444" i="5"/>
  <c r="R248" i="5"/>
  <c r="R219" i="5"/>
  <c r="X1764" i="5"/>
  <c r="J1764" i="5"/>
  <c r="F995" i="5"/>
  <c r="I1504" i="5"/>
  <c r="R1504" i="5"/>
  <c r="J1504" i="5"/>
  <c r="H1504" i="5"/>
  <c r="F1504" i="5"/>
  <c r="X1504" i="5"/>
  <c r="J366" i="5"/>
  <c r="H366" i="5"/>
  <c r="X240" i="5"/>
  <c r="R240" i="5"/>
  <c r="X233" i="5"/>
  <c r="I1564" i="5"/>
  <c r="R1564" i="5"/>
  <c r="J1564" i="5"/>
  <c r="J437" i="5"/>
  <c r="R288" i="5"/>
  <c r="I1514" i="5"/>
  <c r="J1514" i="5"/>
  <c r="J497" i="5"/>
  <c r="R497" i="5"/>
  <c r="I497" i="5"/>
  <c r="H497" i="5"/>
  <c r="R406" i="5"/>
  <c r="I437" i="5"/>
  <c r="X288" i="5"/>
  <c r="H825" i="5"/>
  <c r="R825" i="5"/>
  <c r="R457" i="5"/>
  <c r="J457" i="5"/>
  <c r="I457" i="5"/>
  <c r="R437" i="5"/>
  <c r="F1564" i="5"/>
  <c r="X1564" i="5"/>
  <c r="I1498" i="5"/>
  <c r="R1498" i="5"/>
  <c r="J1498" i="5"/>
  <c r="R134" i="5"/>
  <c r="J1060" i="5"/>
  <c r="I809" i="5"/>
  <c r="X763" i="5"/>
  <c r="F437" i="5"/>
  <c r="H1564" i="5"/>
  <c r="I1696" i="5"/>
  <c r="F1696" i="5"/>
  <c r="I1552" i="5"/>
  <c r="R1552" i="5"/>
  <c r="J1552" i="5"/>
  <c r="H1552" i="5"/>
  <c r="I1556" i="5"/>
  <c r="J1556" i="5"/>
  <c r="J702" i="5"/>
  <c r="H702" i="5"/>
  <c r="R43" i="5"/>
  <c r="R142" i="5"/>
  <c r="J809" i="5"/>
  <c r="X437" i="5"/>
  <c r="X248" i="5"/>
  <c r="X1488" i="5"/>
  <c r="I1488" i="5"/>
  <c r="H1488" i="5"/>
  <c r="I1150" i="5"/>
  <c r="F1150" i="5"/>
  <c r="I932" i="5"/>
  <c r="F932" i="5"/>
  <c r="I1512" i="5"/>
  <c r="R1512" i="5"/>
  <c r="J1512" i="5"/>
  <c r="H1512" i="5"/>
  <c r="F1512" i="5"/>
  <c r="J1680" i="5"/>
  <c r="I1680" i="5"/>
  <c r="X1680" i="5"/>
  <c r="J608" i="5"/>
  <c r="I608" i="5"/>
  <c r="J624" i="5"/>
  <c r="F624" i="5"/>
  <c r="R34" i="5"/>
  <c r="X1633" i="5"/>
  <c r="I1633" i="5"/>
  <c r="J1633" i="5"/>
  <c r="H1633" i="5"/>
  <c r="F1633" i="5"/>
  <c r="I1460" i="5"/>
  <c r="H1460" i="5"/>
  <c r="F1460" i="5"/>
  <c r="R1175" i="5"/>
  <c r="I1175" i="5"/>
  <c r="H1235" i="5"/>
  <c r="I1235" i="5"/>
  <c r="X996" i="5"/>
  <c r="F996" i="5"/>
  <c r="I996" i="5"/>
  <c r="H996" i="5"/>
  <c r="X1012" i="5"/>
  <c r="I1012" i="5"/>
  <c r="H1012" i="5"/>
  <c r="F1012" i="5"/>
  <c r="F963" i="5"/>
  <c r="J807" i="5"/>
  <c r="R807" i="5"/>
  <c r="X944" i="5"/>
  <c r="I944" i="5"/>
  <c r="H944" i="5"/>
  <c r="F944" i="5"/>
  <c r="J596" i="5"/>
  <c r="I596" i="5"/>
  <c r="F596" i="5"/>
  <c r="X370" i="5"/>
  <c r="J370" i="5"/>
  <c r="H370" i="5"/>
  <c r="F370" i="5"/>
  <c r="X335" i="5"/>
  <c r="X230" i="5"/>
  <c r="R230" i="5"/>
  <c r="X1629" i="5"/>
  <c r="I1629" i="5"/>
  <c r="J1629" i="5"/>
  <c r="H1629" i="5"/>
  <c r="F1629" i="5"/>
  <c r="R1524" i="5"/>
  <c r="J1524" i="5"/>
  <c r="H1524" i="5"/>
  <c r="F1524" i="5"/>
  <c r="X1480" i="5"/>
  <c r="I1480" i="5"/>
  <c r="H1480" i="5"/>
  <c r="F1480" i="5"/>
  <c r="I1464" i="5"/>
  <c r="H1464" i="5"/>
  <c r="F1464" i="5"/>
  <c r="I1343" i="5"/>
  <c r="H1343" i="5"/>
  <c r="F1343" i="5"/>
  <c r="X1368" i="5"/>
  <c r="F1368" i="5"/>
  <c r="R793" i="5"/>
  <c r="H793" i="5"/>
  <c r="F931" i="5"/>
  <c r="J616" i="5"/>
  <c r="I616" i="5"/>
  <c r="F616" i="5"/>
  <c r="I725" i="5"/>
  <c r="R725" i="5"/>
  <c r="F725" i="5"/>
  <c r="R492" i="5"/>
  <c r="H492" i="5"/>
  <c r="X492" i="5"/>
  <c r="I492" i="5"/>
  <c r="X422" i="5"/>
  <c r="H422" i="5"/>
  <c r="F422" i="5"/>
  <c r="J422" i="5"/>
  <c r="X310" i="5"/>
  <c r="R125" i="5"/>
  <c r="H1716" i="5"/>
  <c r="F1716" i="5"/>
  <c r="I1472" i="5"/>
  <c r="F1472" i="5"/>
  <c r="I1583" i="5"/>
  <c r="R1583" i="5"/>
  <c r="H1583" i="5"/>
  <c r="F1583" i="5"/>
  <c r="X1583" i="5"/>
  <c r="F1479" i="5"/>
  <c r="X1479" i="5"/>
  <c r="X1536" i="5"/>
  <c r="R1536" i="5"/>
  <c r="J1536" i="5"/>
  <c r="H1536" i="5"/>
  <c r="F1536" i="5"/>
  <c r="H1432" i="5"/>
  <c r="F1432" i="5"/>
  <c r="I1432" i="5"/>
  <c r="I1251" i="5"/>
  <c r="H1251" i="5"/>
  <c r="F1251" i="5"/>
  <c r="F1060" i="5"/>
  <c r="X1060" i="5"/>
  <c r="H1060" i="5"/>
  <c r="J552" i="5"/>
  <c r="I552" i="5"/>
  <c r="F552" i="5"/>
  <c r="X320" i="5"/>
  <c r="R107" i="5"/>
  <c r="R121" i="5"/>
  <c r="R118" i="5"/>
  <c r="I1315" i="5"/>
  <c r="H1315" i="5"/>
  <c r="F1315" i="5"/>
  <c r="X956" i="5"/>
  <c r="F956" i="5"/>
  <c r="I956" i="5"/>
  <c r="H956" i="5"/>
  <c r="F503" i="5"/>
  <c r="H503" i="5"/>
  <c r="X503" i="5"/>
  <c r="I489" i="5"/>
  <c r="R489" i="5"/>
  <c r="J489" i="5"/>
  <c r="X237" i="5"/>
  <c r="R237" i="5"/>
  <c r="R89" i="5"/>
  <c r="R105" i="5"/>
  <c r="R217" i="5"/>
  <c r="I1456" i="5"/>
  <c r="H1456" i="5"/>
  <c r="J1600" i="5"/>
  <c r="X1532" i="5"/>
  <c r="R1532" i="5"/>
  <c r="J1532" i="5"/>
  <c r="H1532" i="5"/>
  <c r="F1532" i="5"/>
  <c r="X940" i="5"/>
  <c r="F940" i="5"/>
  <c r="I940" i="5"/>
  <c r="H940" i="5"/>
  <c r="J1053" i="5"/>
  <c r="H1053" i="5"/>
  <c r="R809" i="5"/>
  <c r="H809" i="5"/>
  <c r="F809" i="5"/>
  <c r="X378" i="5"/>
  <c r="J378" i="5"/>
  <c r="H378" i="5"/>
  <c r="F378" i="5"/>
  <c r="X406" i="5"/>
  <c r="J406" i="5"/>
  <c r="H406" i="5"/>
  <c r="F406" i="5"/>
  <c r="R115" i="5"/>
  <c r="I1531" i="5"/>
  <c r="H1531" i="5"/>
  <c r="X1531" i="5"/>
  <c r="F1531" i="5"/>
  <c r="F1753" i="5"/>
  <c r="H1753" i="5"/>
  <c r="X1753" i="5"/>
  <c r="I1753" i="5"/>
  <c r="X1415" i="5"/>
  <c r="F1617" i="5"/>
  <c r="I1617" i="5"/>
  <c r="H1617" i="5"/>
  <c r="X1376" i="5"/>
  <c r="F1376" i="5"/>
  <c r="J1240" i="5"/>
  <c r="I1240" i="5"/>
  <c r="H1240" i="5"/>
  <c r="F1240" i="5"/>
  <c r="X1240" i="5"/>
  <c r="R1240" i="5"/>
  <c r="X952" i="5"/>
  <c r="I952" i="5"/>
  <c r="H952" i="5"/>
  <c r="F952" i="5"/>
  <c r="I737" i="5"/>
  <c r="H737" i="5"/>
  <c r="F737" i="5"/>
  <c r="R737" i="5"/>
  <c r="J521" i="5"/>
  <c r="I521" i="5"/>
  <c r="R521" i="5"/>
  <c r="J588" i="5"/>
  <c r="I588" i="5"/>
  <c r="F588" i="5"/>
  <c r="X414" i="5"/>
  <c r="J414" i="5"/>
  <c r="H414" i="5"/>
  <c r="F414" i="5"/>
  <c r="R763" i="5"/>
  <c r="J763" i="5"/>
  <c r="I763" i="5"/>
  <c r="J568" i="5"/>
  <c r="I568" i="5"/>
  <c r="F568" i="5"/>
  <c r="H448" i="5"/>
  <c r="F448" i="5"/>
  <c r="R188" i="5"/>
  <c r="R133" i="5"/>
  <c r="H1656" i="5"/>
  <c r="F1656" i="5"/>
  <c r="X1656" i="5"/>
  <c r="R1656" i="5"/>
  <c r="J1656" i="5"/>
  <c r="I1656" i="5"/>
  <c r="F1463" i="5"/>
  <c r="X1463" i="5"/>
  <c r="X1024" i="5"/>
  <c r="I1024" i="5"/>
  <c r="H1024" i="5"/>
  <c r="F1024" i="5"/>
  <c r="I729" i="5"/>
  <c r="H729" i="5"/>
  <c r="F729" i="5"/>
  <c r="R729" i="5"/>
  <c r="X992" i="5"/>
  <c r="I992" i="5"/>
  <c r="H992" i="5"/>
  <c r="F992" i="5"/>
  <c r="J628" i="5"/>
  <c r="I628" i="5"/>
  <c r="F628" i="5"/>
  <c r="X394" i="5"/>
  <c r="F394" i="5"/>
  <c r="J394" i="5"/>
  <c r="H394" i="5"/>
  <c r="H409" i="5"/>
  <c r="X409" i="5"/>
  <c r="X338" i="5"/>
  <c r="X1625" i="5"/>
  <c r="I1625" i="5"/>
  <c r="F1625" i="5"/>
  <c r="H1625" i="5"/>
  <c r="J1625" i="5"/>
  <c r="J1609" i="5"/>
  <c r="I1609" i="5"/>
  <c r="R1453" i="5"/>
  <c r="J1453" i="5"/>
  <c r="I1453" i="5"/>
  <c r="H1453" i="5"/>
  <c r="R1199" i="5"/>
  <c r="I1199" i="5"/>
  <c r="X968" i="5"/>
  <c r="I968" i="5"/>
  <c r="H968" i="5"/>
  <c r="F968" i="5"/>
  <c r="X1000" i="5"/>
  <c r="I1000" i="5"/>
  <c r="H1000" i="5"/>
  <c r="F1000" i="5"/>
  <c r="J584" i="5"/>
  <c r="I584" i="5"/>
  <c r="F584" i="5"/>
  <c r="I733" i="5"/>
  <c r="R733" i="5"/>
  <c r="F733" i="5"/>
  <c r="R680" i="5"/>
  <c r="J680" i="5"/>
  <c r="H680" i="5"/>
  <c r="F680" i="5"/>
  <c r="X432" i="5"/>
  <c r="F432" i="5"/>
  <c r="H432" i="5"/>
  <c r="R480" i="5"/>
  <c r="J480" i="5"/>
  <c r="F480" i="5"/>
  <c r="H480" i="5"/>
  <c r="X480" i="5"/>
  <c r="I480" i="5"/>
  <c r="X430" i="5"/>
  <c r="J430" i="5"/>
  <c r="H430" i="5"/>
  <c r="F430" i="5"/>
  <c r="R193" i="5"/>
  <c r="F26" i="6"/>
  <c r="X10" i="5"/>
  <c r="B52" i="6"/>
  <c r="G52" i="6"/>
  <c r="B37" i="6"/>
  <c r="G37" i="6"/>
  <c r="B42" i="6"/>
  <c r="G42" i="6"/>
  <c r="B40" i="6"/>
  <c r="G40" i="6"/>
  <c r="B50" i="6"/>
  <c r="G50" i="6"/>
  <c r="B25" i="6"/>
  <c r="G25" i="6"/>
  <c r="B35" i="6"/>
  <c r="G35" i="6"/>
  <c r="X6" i="5"/>
  <c r="B39" i="6"/>
  <c r="G39" i="6"/>
  <c r="F24" i="6"/>
  <c r="C14" i="6"/>
  <c r="B44" i="6"/>
  <c r="G44" i="6"/>
  <c r="G32" i="6"/>
  <c r="B49" i="6"/>
  <c r="G49" i="6"/>
  <c r="B34" i="6"/>
  <c r="G34" i="6"/>
  <c r="B29" i="6"/>
  <c r="G29" i="6"/>
  <c r="B24" i="6"/>
  <c r="G24" i="6"/>
  <c r="G19" i="6"/>
  <c r="H19" i="6"/>
  <c r="F1725" i="5"/>
  <c r="X1725" i="5"/>
  <c r="R1725" i="5"/>
  <c r="J1725" i="5"/>
  <c r="I1725" i="5"/>
  <c r="H1725" i="5"/>
  <c r="D5" i="6"/>
  <c r="C5" i="6"/>
  <c r="F1745" i="5"/>
  <c r="H1745" i="5"/>
  <c r="X1745" i="5"/>
  <c r="J1745" i="5"/>
  <c r="I1745" i="5"/>
  <c r="R1745" i="5"/>
  <c r="G22" i="6"/>
  <c r="B47" i="6"/>
  <c r="G47" i="6"/>
  <c r="J1803" i="5"/>
  <c r="I1803" i="5"/>
  <c r="H1803" i="5"/>
  <c r="R1803" i="5"/>
  <c r="F1803" i="5"/>
  <c r="X1803" i="5"/>
  <c r="F1733" i="5"/>
  <c r="R1733" i="5"/>
  <c r="J1733" i="5"/>
  <c r="I1733" i="5"/>
  <c r="H1733" i="5"/>
  <c r="X1733" i="5"/>
  <c r="H1758" i="5"/>
  <c r="R1758" i="5"/>
  <c r="J1758" i="5"/>
  <c r="I1758" i="5"/>
  <c r="F1758" i="5"/>
  <c r="X1758" i="5"/>
  <c r="I1698" i="5"/>
  <c r="H1698" i="5"/>
  <c r="F1698" i="5"/>
  <c r="R1698" i="5"/>
  <c r="J1698" i="5"/>
  <c r="X1698" i="5"/>
  <c r="J1691" i="5"/>
  <c r="I1691" i="5"/>
  <c r="R1691" i="5"/>
  <c r="H1691" i="5"/>
  <c r="F1691" i="5"/>
  <c r="X1691" i="5"/>
  <c r="H1668" i="5"/>
  <c r="F1668" i="5"/>
  <c r="J1668" i="5"/>
  <c r="I1668" i="5"/>
  <c r="X1668" i="5"/>
  <c r="R1668" i="5"/>
  <c r="H1682" i="5"/>
  <c r="J1682" i="5"/>
  <c r="R1682" i="5"/>
  <c r="I1682" i="5"/>
  <c r="F1682" i="5"/>
  <c r="X1682" i="5"/>
  <c r="F1618" i="5"/>
  <c r="X1618" i="5"/>
  <c r="I1618" i="5"/>
  <c r="J1618" i="5"/>
  <c r="H1618" i="5"/>
  <c r="R1618" i="5"/>
  <c r="R1578" i="5"/>
  <c r="F1578" i="5"/>
  <c r="X1578" i="5"/>
  <c r="J1578" i="5"/>
  <c r="I1578" i="5"/>
  <c r="H1578" i="5"/>
  <c r="R1571" i="5"/>
  <c r="J1571" i="5"/>
  <c r="I1571" i="5"/>
  <c r="H1571" i="5"/>
  <c r="X1571" i="5"/>
  <c r="F1571" i="5"/>
  <c r="J1499" i="5"/>
  <c r="X1499" i="5"/>
  <c r="R1499" i="5"/>
  <c r="I1499" i="5"/>
  <c r="H1499" i="5"/>
  <c r="F1499" i="5"/>
  <c r="H1553" i="5"/>
  <c r="F1553" i="5"/>
  <c r="X1553" i="5"/>
  <c r="R1553" i="5"/>
  <c r="J1553" i="5"/>
  <c r="I1553" i="5"/>
  <c r="H1557" i="5"/>
  <c r="F1557" i="5"/>
  <c r="X1557" i="5"/>
  <c r="R1557" i="5"/>
  <c r="J1557" i="5"/>
  <c r="I1557" i="5"/>
  <c r="R1569" i="5"/>
  <c r="J1569" i="5"/>
  <c r="I1569" i="5"/>
  <c r="H1569" i="5"/>
  <c r="F1569" i="5"/>
  <c r="X1569" i="5"/>
  <c r="J1486" i="5"/>
  <c r="I1486" i="5"/>
  <c r="H1486" i="5"/>
  <c r="F1486" i="5"/>
  <c r="R1486" i="5"/>
  <c r="X1486" i="5"/>
  <c r="I1454" i="5"/>
  <c r="H1454" i="5"/>
  <c r="F1454" i="5"/>
  <c r="R1454" i="5"/>
  <c r="J1454" i="5"/>
  <c r="X1454" i="5"/>
  <c r="F1505" i="5"/>
  <c r="R1505" i="5"/>
  <c r="J1505" i="5"/>
  <c r="I1505" i="5"/>
  <c r="H1505" i="5"/>
  <c r="X1505" i="5"/>
  <c r="F1497" i="5"/>
  <c r="R1497" i="5"/>
  <c r="J1497" i="5"/>
  <c r="I1497" i="5"/>
  <c r="H1497" i="5"/>
  <c r="X1497" i="5"/>
  <c r="J1478" i="5"/>
  <c r="I1478" i="5"/>
  <c r="H1478" i="5"/>
  <c r="F1478" i="5"/>
  <c r="R1478" i="5"/>
  <c r="X1478" i="5"/>
  <c r="F1365" i="5"/>
  <c r="X1365" i="5"/>
  <c r="R1365" i="5"/>
  <c r="J1365" i="5"/>
  <c r="I1365" i="5"/>
  <c r="H1365" i="5"/>
  <c r="R1475" i="5"/>
  <c r="J1475" i="5"/>
  <c r="I1475" i="5"/>
  <c r="H1475" i="5"/>
  <c r="F1475" i="5"/>
  <c r="X1475" i="5"/>
  <c r="I1362" i="5"/>
  <c r="H1362" i="5"/>
  <c r="F1362" i="5"/>
  <c r="X1362" i="5"/>
  <c r="R1362" i="5"/>
  <c r="J1362" i="5"/>
  <c r="J1414" i="5"/>
  <c r="I1414" i="5"/>
  <c r="H1414" i="5"/>
  <c r="F1414" i="5"/>
  <c r="R1414" i="5"/>
  <c r="X1414" i="5"/>
  <c r="I1470" i="5"/>
  <c r="H1470" i="5"/>
  <c r="F1470" i="5"/>
  <c r="R1470" i="5"/>
  <c r="J1470" i="5"/>
  <c r="X1470" i="5"/>
  <c r="I1225" i="5"/>
  <c r="H1225" i="5"/>
  <c r="F1225" i="5"/>
  <c r="R1225" i="5"/>
  <c r="J1225" i="5"/>
  <c r="X1225" i="5"/>
  <c r="R1337" i="5"/>
  <c r="J1337" i="5"/>
  <c r="I1337" i="5"/>
  <c r="H1337" i="5"/>
  <c r="F1337" i="5"/>
  <c r="X1337" i="5"/>
  <c r="R1273" i="5"/>
  <c r="J1273" i="5"/>
  <c r="I1273" i="5"/>
  <c r="H1273" i="5"/>
  <c r="F1273" i="5"/>
  <c r="X1273" i="5"/>
  <c r="F1151" i="5"/>
  <c r="X1151" i="5"/>
  <c r="J1151" i="5"/>
  <c r="R1151" i="5"/>
  <c r="I1151" i="5"/>
  <c r="H1151" i="5"/>
  <c r="R1317" i="5"/>
  <c r="J1317" i="5"/>
  <c r="I1317" i="5"/>
  <c r="H1317" i="5"/>
  <c r="F1317" i="5"/>
  <c r="X1317" i="5"/>
  <c r="R1297" i="5"/>
  <c r="J1297" i="5"/>
  <c r="I1297" i="5"/>
  <c r="H1297" i="5"/>
  <c r="F1297" i="5"/>
  <c r="X1297" i="5"/>
  <c r="I1144" i="5"/>
  <c r="H1144" i="5"/>
  <c r="F1144" i="5"/>
  <c r="R1144" i="5"/>
  <c r="J1144" i="5"/>
  <c r="X1144" i="5"/>
  <c r="R1277" i="5"/>
  <c r="J1277" i="5"/>
  <c r="I1277" i="5"/>
  <c r="H1277" i="5"/>
  <c r="F1277" i="5"/>
  <c r="X1277" i="5"/>
  <c r="R1345" i="5"/>
  <c r="J1345" i="5"/>
  <c r="I1345" i="5"/>
  <c r="H1345" i="5"/>
  <c r="F1345" i="5"/>
  <c r="X1345" i="5"/>
  <c r="H1082" i="5"/>
  <c r="F1082" i="5"/>
  <c r="X1082" i="5"/>
  <c r="R1082" i="5"/>
  <c r="J1082" i="5"/>
  <c r="I1082" i="5"/>
  <c r="R1125" i="5"/>
  <c r="I1125" i="5"/>
  <c r="H1125" i="5"/>
  <c r="F1125" i="5"/>
  <c r="X1125" i="5"/>
  <c r="J1125" i="5"/>
  <c r="I1132" i="5"/>
  <c r="R1132" i="5"/>
  <c r="J1132" i="5"/>
  <c r="H1132" i="5"/>
  <c r="F1132" i="5"/>
  <c r="X1132" i="5"/>
  <c r="I1213" i="5"/>
  <c r="H1213" i="5"/>
  <c r="F1213" i="5"/>
  <c r="R1213" i="5"/>
  <c r="J1213" i="5"/>
  <c r="X1213" i="5"/>
  <c r="R1036" i="5"/>
  <c r="H1036" i="5"/>
  <c r="F1036" i="5"/>
  <c r="X1036" i="5"/>
  <c r="J1036" i="5"/>
  <c r="I1036" i="5"/>
  <c r="F849" i="5"/>
  <c r="H849" i="5"/>
  <c r="X849" i="5"/>
  <c r="R849" i="5"/>
  <c r="J849" i="5"/>
  <c r="I849" i="5"/>
  <c r="R1046" i="5"/>
  <c r="J1046" i="5"/>
  <c r="I1046" i="5"/>
  <c r="H1046" i="5"/>
  <c r="F1046" i="5"/>
  <c r="X1046" i="5"/>
  <c r="R970" i="5"/>
  <c r="J970" i="5"/>
  <c r="I970" i="5"/>
  <c r="H970" i="5"/>
  <c r="F970" i="5"/>
  <c r="X970" i="5"/>
  <c r="R851" i="5"/>
  <c r="J851" i="5"/>
  <c r="H851" i="5"/>
  <c r="I851" i="5"/>
  <c r="X851" i="5"/>
  <c r="F851" i="5"/>
  <c r="R966" i="5"/>
  <c r="J966" i="5"/>
  <c r="I966" i="5"/>
  <c r="H966" i="5"/>
  <c r="F966" i="5"/>
  <c r="X966" i="5"/>
  <c r="I1124" i="5"/>
  <c r="R1124" i="5"/>
  <c r="J1124" i="5"/>
  <c r="H1124" i="5"/>
  <c r="F1124" i="5"/>
  <c r="X1124" i="5"/>
  <c r="R954" i="5"/>
  <c r="J954" i="5"/>
  <c r="I954" i="5"/>
  <c r="H954" i="5"/>
  <c r="F954" i="5"/>
  <c r="X954" i="5"/>
  <c r="J712" i="5"/>
  <c r="I712" i="5"/>
  <c r="H712" i="5"/>
  <c r="R712" i="5"/>
  <c r="F712" i="5"/>
  <c r="X712" i="5"/>
  <c r="I914" i="5"/>
  <c r="H914" i="5"/>
  <c r="F914" i="5"/>
  <c r="R914" i="5"/>
  <c r="J914" i="5"/>
  <c r="X914" i="5"/>
  <c r="I882" i="5"/>
  <c r="H882" i="5"/>
  <c r="F882" i="5"/>
  <c r="R882" i="5"/>
  <c r="J882" i="5"/>
  <c r="X882" i="5"/>
  <c r="R645" i="5"/>
  <c r="X645" i="5"/>
  <c r="I645" i="5"/>
  <c r="H645" i="5"/>
  <c r="J645" i="5"/>
  <c r="F645" i="5"/>
  <c r="H775" i="5"/>
  <c r="F775" i="5"/>
  <c r="X775" i="5"/>
  <c r="J775" i="5"/>
  <c r="I775" i="5"/>
  <c r="R775" i="5"/>
  <c r="F693" i="5"/>
  <c r="R693" i="5"/>
  <c r="I693" i="5"/>
  <c r="H693" i="5"/>
  <c r="X693" i="5"/>
  <c r="J693" i="5"/>
  <c r="R903" i="5"/>
  <c r="J903" i="5"/>
  <c r="I903" i="5"/>
  <c r="H903" i="5"/>
  <c r="F903" i="5"/>
  <c r="X903" i="5"/>
  <c r="R986" i="5"/>
  <c r="J986" i="5"/>
  <c r="I986" i="5"/>
  <c r="H986" i="5"/>
  <c r="F986" i="5"/>
  <c r="X986" i="5"/>
  <c r="R691" i="5"/>
  <c r="J691" i="5"/>
  <c r="F691" i="5"/>
  <c r="X691" i="5"/>
  <c r="I691" i="5"/>
  <c r="H691" i="5"/>
  <c r="R883" i="5"/>
  <c r="J883" i="5"/>
  <c r="I883" i="5"/>
  <c r="H883" i="5"/>
  <c r="F883" i="5"/>
  <c r="X883" i="5"/>
  <c r="J744" i="5"/>
  <c r="H744" i="5"/>
  <c r="I744" i="5"/>
  <c r="F744" i="5"/>
  <c r="R744" i="5"/>
  <c r="X744" i="5"/>
  <c r="R891" i="5"/>
  <c r="J891" i="5"/>
  <c r="I891" i="5"/>
  <c r="H891" i="5"/>
  <c r="F891" i="5"/>
  <c r="X891" i="5"/>
  <c r="R816" i="5"/>
  <c r="J816" i="5"/>
  <c r="H816" i="5"/>
  <c r="I816" i="5"/>
  <c r="F816" i="5"/>
  <c r="X816" i="5"/>
  <c r="J543" i="5"/>
  <c r="I543" i="5"/>
  <c r="R543" i="5"/>
  <c r="H543" i="5"/>
  <c r="X543" i="5"/>
  <c r="F543" i="5"/>
  <c r="J776" i="5"/>
  <c r="H776" i="5"/>
  <c r="I776" i="5"/>
  <c r="F776" i="5"/>
  <c r="R776" i="5"/>
  <c r="X776" i="5"/>
  <c r="I634" i="5"/>
  <c r="H634" i="5"/>
  <c r="R634" i="5"/>
  <c r="J634" i="5"/>
  <c r="F634" i="5"/>
  <c r="X634" i="5"/>
  <c r="I602" i="5"/>
  <c r="H602" i="5"/>
  <c r="R602" i="5"/>
  <c r="J602" i="5"/>
  <c r="F602" i="5"/>
  <c r="X602" i="5"/>
  <c r="I570" i="5"/>
  <c r="H570" i="5"/>
  <c r="R570" i="5"/>
  <c r="J570" i="5"/>
  <c r="F570" i="5"/>
  <c r="X570" i="5"/>
  <c r="F665" i="5"/>
  <c r="R665" i="5"/>
  <c r="J665" i="5"/>
  <c r="I665" i="5"/>
  <c r="H665" i="5"/>
  <c r="X665" i="5"/>
  <c r="R436" i="5"/>
  <c r="J436" i="5"/>
  <c r="I436" i="5"/>
  <c r="H436" i="5"/>
  <c r="X436" i="5"/>
  <c r="F436" i="5"/>
  <c r="F461" i="5"/>
  <c r="X461" i="5"/>
  <c r="R461" i="5"/>
  <c r="J461" i="5"/>
  <c r="I461" i="5"/>
  <c r="H461" i="5"/>
  <c r="H419" i="5"/>
  <c r="F419" i="5"/>
  <c r="X419" i="5"/>
  <c r="R419" i="5"/>
  <c r="I419" i="5"/>
  <c r="J419" i="5"/>
  <c r="X313" i="5"/>
  <c r="R313" i="5"/>
  <c r="F537" i="5"/>
  <c r="X537" i="5"/>
  <c r="R537" i="5"/>
  <c r="J537" i="5"/>
  <c r="H537" i="5"/>
  <c r="I537" i="5"/>
  <c r="X312" i="5"/>
  <c r="R312" i="5"/>
  <c r="H415" i="5"/>
  <c r="F415" i="5"/>
  <c r="X415" i="5"/>
  <c r="R415" i="5"/>
  <c r="J415" i="5"/>
  <c r="I415" i="5"/>
  <c r="X231" i="5"/>
  <c r="R231" i="5"/>
  <c r="R211" i="5"/>
  <c r="R208" i="5"/>
  <c r="R203" i="5"/>
  <c r="R197" i="5"/>
  <c r="R187" i="5"/>
  <c r="R155" i="5"/>
  <c r="R165" i="5"/>
  <c r="R128" i="5"/>
  <c r="R120" i="5"/>
  <c r="R112" i="5"/>
  <c r="R104" i="5"/>
  <c r="R96" i="5"/>
  <c r="R88" i="5"/>
  <c r="R79" i="5"/>
  <c r="R71" i="5"/>
  <c r="R50" i="5"/>
  <c r="D74" i="4"/>
  <c r="D37" i="4"/>
  <c r="D61" i="4"/>
  <c r="D43" i="4"/>
  <c r="D49" i="4"/>
  <c r="D31" i="4"/>
  <c r="D67" i="4"/>
  <c r="D55" i="4"/>
  <c r="A17" i="6"/>
  <c r="B35" i="4"/>
  <c r="A22" i="6"/>
  <c r="B46" i="6"/>
  <c r="G46" i="6"/>
  <c r="B26" i="6"/>
  <c r="G26" i="6"/>
  <c r="G21" i="6"/>
  <c r="H21" i="6"/>
  <c r="B36" i="6"/>
  <c r="G36" i="6"/>
  <c r="G20" i="6"/>
  <c r="H20" i="6"/>
  <c r="B45" i="6"/>
  <c r="G45" i="6"/>
  <c r="D17" i="6"/>
  <c r="C17" i="6"/>
  <c r="H1738" i="5"/>
  <c r="F1738" i="5"/>
  <c r="X1738" i="5"/>
  <c r="R1738" i="5"/>
  <c r="J1738" i="5"/>
  <c r="I1738" i="5"/>
  <c r="F1713" i="5"/>
  <c r="X1713" i="5"/>
  <c r="R1713" i="5"/>
  <c r="J1713" i="5"/>
  <c r="I1713" i="5"/>
  <c r="H1713" i="5"/>
  <c r="J1747" i="5"/>
  <c r="F1747" i="5"/>
  <c r="X1747" i="5"/>
  <c r="I1747" i="5"/>
  <c r="H1747" i="5"/>
  <c r="R1747" i="5"/>
  <c r="B27" i="6"/>
  <c r="G27" i="6"/>
  <c r="I1726" i="5"/>
  <c r="H1726" i="5"/>
  <c r="F1726" i="5"/>
  <c r="X1726" i="5"/>
  <c r="R1726" i="5"/>
  <c r="J1726" i="5"/>
  <c r="J1677" i="5"/>
  <c r="H1677" i="5"/>
  <c r="F1677" i="5"/>
  <c r="X1677" i="5"/>
  <c r="R1677" i="5"/>
  <c r="I1677" i="5"/>
  <c r="F1586" i="5"/>
  <c r="R1586" i="5"/>
  <c r="I1586" i="5"/>
  <c r="J1586" i="5"/>
  <c r="H1586" i="5"/>
  <c r="X1586" i="5"/>
  <c r="J1491" i="5"/>
  <c r="X1491" i="5"/>
  <c r="R1491" i="5"/>
  <c r="I1491" i="5"/>
  <c r="H1491" i="5"/>
  <c r="F1491" i="5"/>
  <c r="I1434" i="5"/>
  <c r="H1434" i="5"/>
  <c r="F1434" i="5"/>
  <c r="R1434" i="5"/>
  <c r="X1434" i="5"/>
  <c r="J1434" i="5"/>
  <c r="H1565" i="5"/>
  <c r="F1565" i="5"/>
  <c r="X1565" i="5"/>
  <c r="R1565" i="5"/>
  <c r="J1565" i="5"/>
  <c r="I1565" i="5"/>
  <c r="F1521" i="5"/>
  <c r="R1521" i="5"/>
  <c r="J1521" i="5"/>
  <c r="I1521" i="5"/>
  <c r="H1521" i="5"/>
  <c r="X1521" i="5"/>
  <c r="R1471" i="5"/>
  <c r="J1471" i="5"/>
  <c r="I1471" i="5"/>
  <c r="H1471" i="5"/>
  <c r="F1471" i="5"/>
  <c r="X1471" i="5"/>
  <c r="H1413" i="5"/>
  <c r="F1413" i="5"/>
  <c r="X1413" i="5"/>
  <c r="J1413" i="5"/>
  <c r="I1413" i="5"/>
  <c r="R1413" i="5"/>
  <c r="F1397" i="5"/>
  <c r="X1397" i="5"/>
  <c r="I1397" i="5"/>
  <c r="H1397" i="5"/>
  <c r="R1397" i="5"/>
  <c r="J1397" i="5"/>
  <c r="I1450" i="5"/>
  <c r="H1450" i="5"/>
  <c r="F1450" i="5"/>
  <c r="R1450" i="5"/>
  <c r="J1450" i="5"/>
  <c r="X1450" i="5"/>
  <c r="H1537" i="5"/>
  <c r="F1537" i="5"/>
  <c r="X1537" i="5"/>
  <c r="R1537" i="5"/>
  <c r="J1537" i="5"/>
  <c r="I1537" i="5"/>
  <c r="F1385" i="5"/>
  <c r="X1385" i="5"/>
  <c r="R1385" i="5"/>
  <c r="J1385" i="5"/>
  <c r="I1385" i="5"/>
  <c r="H1385" i="5"/>
  <c r="I1390" i="5"/>
  <c r="H1390" i="5"/>
  <c r="F1390" i="5"/>
  <c r="R1390" i="5"/>
  <c r="J1390" i="5"/>
  <c r="X1390" i="5"/>
  <c r="I1354" i="5"/>
  <c r="H1354" i="5"/>
  <c r="F1354" i="5"/>
  <c r="X1354" i="5"/>
  <c r="R1354" i="5"/>
  <c r="J1354" i="5"/>
  <c r="I1438" i="5"/>
  <c r="H1438" i="5"/>
  <c r="F1438" i="5"/>
  <c r="R1438" i="5"/>
  <c r="J1438" i="5"/>
  <c r="X1438" i="5"/>
  <c r="F1377" i="5"/>
  <c r="R1377" i="5"/>
  <c r="J1377" i="5"/>
  <c r="I1377" i="5"/>
  <c r="H1377" i="5"/>
  <c r="X1377" i="5"/>
  <c r="F1369" i="5"/>
  <c r="R1369" i="5"/>
  <c r="J1369" i="5"/>
  <c r="I1369" i="5"/>
  <c r="H1369" i="5"/>
  <c r="X1369" i="5"/>
  <c r="F1361" i="5"/>
  <c r="R1361" i="5"/>
  <c r="J1361" i="5"/>
  <c r="I1361" i="5"/>
  <c r="H1361" i="5"/>
  <c r="X1361" i="5"/>
  <c r="F1353" i="5"/>
  <c r="R1353" i="5"/>
  <c r="J1353" i="5"/>
  <c r="I1353" i="5"/>
  <c r="H1353" i="5"/>
  <c r="X1353" i="5"/>
  <c r="R1325" i="5"/>
  <c r="J1325" i="5"/>
  <c r="I1325" i="5"/>
  <c r="H1325" i="5"/>
  <c r="F1325" i="5"/>
  <c r="X1325" i="5"/>
  <c r="F1171" i="5"/>
  <c r="X1171" i="5"/>
  <c r="R1171" i="5"/>
  <c r="J1171" i="5"/>
  <c r="I1171" i="5"/>
  <c r="H1171" i="5"/>
  <c r="I1233" i="5"/>
  <c r="H1233" i="5"/>
  <c r="F1233" i="5"/>
  <c r="J1233" i="5"/>
  <c r="X1233" i="5"/>
  <c r="R1233" i="5"/>
  <c r="R1265" i="5"/>
  <c r="J1265" i="5"/>
  <c r="I1265" i="5"/>
  <c r="H1265" i="5"/>
  <c r="F1265" i="5"/>
  <c r="X1265" i="5"/>
  <c r="I1160" i="5"/>
  <c r="H1160" i="5"/>
  <c r="F1160" i="5"/>
  <c r="X1160" i="5"/>
  <c r="R1160" i="5"/>
  <c r="J1160" i="5"/>
  <c r="J1562" i="5"/>
  <c r="I1562" i="5"/>
  <c r="H1562" i="5"/>
  <c r="X1562" i="5"/>
  <c r="R1562" i="5"/>
  <c r="F1562" i="5"/>
  <c r="R1333" i="5"/>
  <c r="J1333" i="5"/>
  <c r="I1333" i="5"/>
  <c r="H1333" i="5"/>
  <c r="F1333" i="5"/>
  <c r="X1333" i="5"/>
  <c r="X1118" i="5"/>
  <c r="R1118" i="5"/>
  <c r="F1118" i="5"/>
  <c r="J1118" i="5"/>
  <c r="I1118" i="5"/>
  <c r="H1118" i="5"/>
  <c r="H1102" i="5"/>
  <c r="F1102" i="5"/>
  <c r="X1102" i="5"/>
  <c r="R1102" i="5"/>
  <c r="J1102" i="5"/>
  <c r="I1102" i="5"/>
  <c r="H1070" i="5"/>
  <c r="F1070" i="5"/>
  <c r="X1070" i="5"/>
  <c r="R1070" i="5"/>
  <c r="J1070" i="5"/>
  <c r="I1070" i="5"/>
  <c r="F1381" i="5"/>
  <c r="X1381" i="5"/>
  <c r="R1381" i="5"/>
  <c r="J1381" i="5"/>
  <c r="I1381" i="5"/>
  <c r="H1381" i="5"/>
  <c r="X1179" i="5"/>
  <c r="J1179" i="5"/>
  <c r="R1179" i="5"/>
  <c r="I1179" i="5"/>
  <c r="H1179" i="5"/>
  <c r="F1179" i="5"/>
  <c r="H1062" i="5"/>
  <c r="F1062" i="5"/>
  <c r="X1062" i="5"/>
  <c r="R1062" i="5"/>
  <c r="I1062" i="5"/>
  <c r="J1062" i="5"/>
  <c r="R1044" i="5"/>
  <c r="H1044" i="5"/>
  <c r="F1044" i="5"/>
  <c r="X1044" i="5"/>
  <c r="J1044" i="5"/>
  <c r="I1044" i="5"/>
  <c r="I1021" i="5"/>
  <c r="H1021" i="5"/>
  <c r="F1021" i="5"/>
  <c r="X1021" i="5"/>
  <c r="J1021" i="5"/>
  <c r="R1021" i="5"/>
  <c r="I1005" i="5"/>
  <c r="H1005" i="5"/>
  <c r="F1005" i="5"/>
  <c r="X1005" i="5"/>
  <c r="R1005" i="5"/>
  <c r="J1005" i="5"/>
  <c r="I989" i="5"/>
  <c r="H989" i="5"/>
  <c r="F989" i="5"/>
  <c r="X989" i="5"/>
  <c r="R989" i="5"/>
  <c r="J989" i="5"/>
  <c r="I973" i="5"/>
  <c r="H973" i="5"/>
  <c r="F973" i="5"/>
  <c r="X973" i="5"/>
  <c r="R973" i="5"/>
  <c r="J973" i="5"/>
  <c r="I957" i="5"/>
  <c r="H957" i="5"/>
  <c r="F957" i="5"/>
  <c r="X957" i="5"/>
  <c r="R957" i="5"/>
  <c r="J957" i="5"/>
  <c r="I941" i="5"/>
  <c r="H941" i="5"/>
  <c r="F941" i="5"/>
  <c r="X941" i="5"/>
  <c r="R941" i="5"/>
  <c r="J941" i="5"/>
  <c r="H925" i="5"/>
  <c r="F925" i="5"/>
  <c r="X925" i="5"/>
  <c r="R925" i="5"/>
  <c r="J925" i="5"/>
  <c r="I925" i="5"/>
  <c r="F909" i="5"/>
  <c r="X909" i="5"/>
  <c r="R909" i="5"/>
  <c r="J909" i="5"/>
  <c r="I909" i="5"/>
  <c r="H909" i="5"/>
  <c r="F893" i="5"/>
  <c r="X893" i="5"/>
  <c r="R893" i="5"/>
  <c r="J893" i="5"/>
  <c r="I893" i="5"/>
  <c r="H893" i="5"/>
  <c r="F877" i="5"/>
  <c r="X877" i="5"/>
  <c r="R877" i="5"/>
  <c r="J877" i="5"/>
  <c r="I877" i="5"/>
  <c r="H877" i="5"/>
  <c r="F861" i="5"/>
  <c r="X861" i="5"/>
  <c r="R861" i="5"/>
  <c r="J861" i="5"/>
  <c r="I861" i="5"/>
  <c r="H861" i="5"/>
  <c r="R1145" i="5"/>
  <c r="J1145" i="5"/>
  <c r="I1145" i="5"/>
  <c r="H1145" i="5"/>
  <c r="F1145" i="5"/>
  <c r="X1145" i="5"/>
  <c r="X1041" i="5"/>
  <c r="I1041" i="5"/>
  <c r="J1041" i="5"/>
  <c r="H1041" i="5"/>
  <c r="F1041" i="5"/>
  <c r="R1041" i="5"/>
  <c r="R923" i="5"/>
  <c r="J923" i="5"/>
  <c r="I923" i="5"/>
  <c r="H923" i="5"/>
  <c r="F923" i="5"/>
  <c r="X923" i="5"/>
  <c r="R998" i="5"/>
  <c r="J998" i="5"/>
  <c r="I998" i="5"/>
  <c r="H998" i="5"/>
  <c r="F998" i="5"/>
  <c r="X998" i="5"/>
  <c r="R962" i="5"/>
  <c r="J962" i="5"/>
  <c r="I962" i="5"/>
  <c r="H962" i="5"/>
  <c r="F962" i="5"/>
  <c r="X962" i="5"/>
  <c r="R990" i="5"/>
  <c r="J990" i="5"/>
  <c r="I990" i="5"/>
  <c r="H990" i="5"/>
  <c r="F990" i="5"/>
  <c r="X990" i="5"/>
  <c r="R847" i="5"/>
  <c r="J847" i="5"/>
  <c r="H847" i="5"/>
  <c r="I847" i="5"/>
  <c r="F847" i="5"/>
  <c r="X847" i="5"/>
  <c r="I910" i="5"/>
  <c r="H910" i="5"/>
  <c r="F910" i="5"/>
  <c r="R910" i="5"/>
  <c r="J910" i="5"/>
  <c r="X910" i="5"/>
  <c r="I878" i="5"/>
  <c r="H878" i="5"/>
  <c r="F878" i="5"/>
  <c r="R878" i="5"/>
  <c r="J878" i="5"/>
  <c r="X878" i="5"/>
  <c r="R637" i="5"/>
  <c r="H637" i="5"/>
  <c r="F637" i="5"/>
  <c r="X637" i="5"/>
  <c r="J637" i="5"/>
  <c r="I637" i="5"/>
  <c r="R871" i="5"/>
  <c r="J871" i="5"/>
  <c r="I871" i="5"/>
  <c r="H871" i="5"/>
  <c r="F871" i="5"/>
  <c r="X871" i="5"/>
  <c r="R659" i="5"/>
  <c r="J659" i="5"/>
  <c r="H659" i="5"/>
  <c r="F659" i="5"/>
  <c r="I659" i="5"/>
  <c r="X659" i="5"/>
  <c r="F698" i="5"/>
  <c r="R698" i="5"/>
  <c r="J698" i="5"/>
  <c r="I698" i="5"/>
  <c r="X698" i="5"/>
  <c r="H698" i="5"/>
  <c r="I827" i="5"/>
  <c r="H827" i="5"/>
  <c r="F827" i="5"/>
  <c r="X827" i="5"/>
  <c r="R827" i="5"/>
  <c r="J827" i="5"/>
  <c r="X433" i="5"/>
  <c r="H433" i="5"/>
  <c r="F433" i="5"/>
  <c r="R433" i="5"/>
  <c r="I433" i="5"/>
  <c r="J433" i="5"/>
  <c r="J926" i="5"/>
  <c r="I926" i="5"/>
  <c r="H926" i="5"/>
  <c r="F926" i="5"/>
  <c r="X926" i="5"/>
  <c r="R926" i="5"/>
  <c r="R859" i="5"/>
  <c r="J859" i="5"/>
  <c r="I859" i="5"/>
  <c r="H859" i="5"/>
  <c r="F859" i="5"/>
  <c r="X859" i="5"/>
  <c r="H506" i="5"/>
  <c r="R506" i="5"/>
  <c r="J506" i="5"/>
  <c r="I506" i="5"/>
  <c r="F506" i="5"/>
  <c r="X506" i="5"/>
  <c r="H407" i="5"/>
  <c r="F407" i="5"/>
  <c r="X407" i="5"/>
  <c r="R407" i="5"/>
  <c r="I407" i="5"/>
  <c r="J407" i="5"/>
  <c r="F697" i="5"/>
  <c r="R697" i="5"/>
  <c r="J697" i="5"/>
  <c r="I697" i="5"/>
  <c r="H697" i="5"/>
  <c r="X697" i="5"/>
  <c r="R667" i="5"/>
  <c r="J667" i="5"/>
  <c r="H667" i="5"/>
  <c r="F667" i="5"/>
  <c r="X667" i="5"/>
  <c r="I667" i="5"/>
  <c r="I622" i="5"/>
  <c r="H622" i="5"/>
  <c r="R622" i="5"/>
  <c r="J622" i="5"/>
  <c r="F622" i="5"/>
  <c r="X622" i="5"/>
  <c r="I590" i="5"/>
  <c r="H590" i="5"/>
  <c r="R590" i="5"/>
  <c r="J590" i="5"/>
  <c r="F590" i="5"/>
  <c r="X590" i="5"/>
  <c r="I558" i="5"/>
  <c r="H558" i="5"/>
  <c r="R558" i="5"/>
  <c r="J558" i="5"/>
  <c r="F558" i="5"/>
  <c r="X558" i="5"/>
  <c r="F649" i="5"/>
  <c r="R649" i="5"/>
  <c r="J649" i="5"/>
  <c r="I649" i="5"/>
  <c r="H649" i="5"/>
  <c r="X649" i="5"/>
  <c r="F629" i="5"/>
  <c r="X629" i="5"/>
  <c r="R629" i="5"/>
  <c r="J629" i="5"/>
  <c r="I629" i="5"/>
  <c r="H629" i="5"/>
  <c r="F621" i="5"/>
  <c r="X621" i="5"/>
  <c r="R621" i="5"/>
  <c r="J621" i="5"/>
  <c r="I621" i="5"/>
  <c r="H621" i="5"/>
  <c r="F613" i="5"/>
  <c r="X613" i="5"/>
  <c r="R613" i="5"/>
  <c r="J613" i="5"/>
  <c r="I613" i="5"/>
  <c r="H613" i="5"/>
  <c r="F605" i="5"/>
  <c r="X605" i="5"/>
  <c r="R605" i="5"/>
  <c r="J605" i="5"/>
  <c r="I605" i="5"/>
  <c r="H605" i="5"/>
  <c r="F597" i="5"/>
  <c r="X597" i="5"/>
  <c r="R597" i="5"/>
  <c r="J597" i="5"/>
  <c r="I597" i="5"/>
  <c r="H597" i="5"/>
  <c r="F589" i="5"/>
  <c r="X589" i="5"/>
  <c r="R589" i="5"/>
  <c r="J589" i="5"/>
  <c r="I589" i="5"/>
  <c r="H589" i="5"/>
  <c r="F581" i="5"/>
  <c r="X581" i="5"/>
  <c r="R581" i="5"/>
  <c r="J581" i="5"/>
  <c r="I581" i="5"/>
  <c r="H581" i="5"/>
  <c r="F573" i="5"/>
  <c r="X573" i="5"/>
  <c r="R573" i="5"/>
  <c r="J573" i="5"/>
  <c r="I573" i="5"/>
  <c r="H573" i="5"/>
  <c r="X323" i="5"/>
  <c r="R323" i="5"/>
  <c r="H530" i="5"/>
  <c r="R530" i="5"/>
  <c r="J530" i="5"/>
  <c r="F530" i="5"/>
  <c r="X530" i="5"/>
  <c r="I530" i="5"/>
  <c r="X281" i="5"/>
  <c r="R281" i="5"/>
  <c r="J380" i="5"/>
  <c r="I380" i="5"/>
  <c r="H380" i="5"/>
  <c r="X380" i="5"/>
  <c r="R380" i="5"/>
  <c r="F380" i="5"/>
  <c r="X287" i="5"/>
  <c r="R287" i="5"/>
  <c r="R273" i="5"/>
  <c r="X273" i="5"/>
  <c r="X239" i="5"/>
  <c r="R239" i="5"/>
  <c r="R214" i="5"/>
  <c r="R202" i="5"/>
  <c r="R191" i="5"/>
  <c r="R161" i="5"/>
  <c r="G61" i="4"/>
  <c r="G31" i="4"/>
  <c r="G49" i="4"/>
  <c r="G43" i="4"/>
  <c r="G37" i="4"/>
  <c r="G67" i="4"/>
  <c r="G74" i="4"/>
  <c r="G55" i="4"/>
  <c r="F1721" i="5"/>
  <c r="X1721" i="5"/>
  <c r="R1721" i="5"/>
  <c r="I1721" i="5"/>
  <c r="H1721" i="5"/>
  <c r="J1721" i="5"/>
  <c r="R1695" i="5"/>
  <c r="J1695" i="5"/>
  <c r="I1695" i="5"/>
  <c r="F1695" i="5"/>
  <c r="X1695" i="5"/>
  <c r="H1695" i="5"/>
  <c r="H1630" i="5"/>
  <c r="F1630" i="5"/>
  <c r="X1630" i="5"/>
  <c r="R1630" i="5"/>
  <c r="I1630" i="5"/>
  <c r="J1630" i="5"/>
  <c r="H1626" i="5"/>
  <c r="F1626" i="5"/>
  <c r="X1626" i="5"/>
  <c r="I1626" i="5"/>
  <c r="R1626" i="5"/>
  <c r="J1626" i="5"/>
  <c r="I1591" i="5"/>
  <c r="J1591" i="5"/>
  <c r="H1591" i="5"/>
  <c r="F1591" i="5"/>
  <c r="X1591" i="5"/>
  <c r="R1591" i="5"/>
  <c r="X1589" i="5"/>
  <c r="R1589" i="5"/>
  <c r="I1589" i="5"/>
  <c r="J1589" i="5"/>
  <c r="H1589" i="5"/>
  <c r="F1589" i="5"/>
  <c r="H1422" i="5"/>
  <c r="F1422" i="5"/>
  <c r="X1422" i="5"/>
  <c r="R1422" i="5"/>
  <c r="J1422" i="5"/>
  <c r="I1422" i="5"/>
  <c r="R1580" i="5"/>
  <c r="I1580" i="5"/>
  <c r="H1580" i="5"/>
  <c r="F1580" i="5"/>
  <c r="X1580" i="5"/>
  <c r="J1580" i="5"/>
  <c r="I1398" i="5"/>
  <c r="H1398" i="5"/>
  <c r="F1398" i="5"/>
  <c r="R1398" i="5"/>
  <c r="J1398" i="5"/>
  <c r="X1398" i="5"/>
  <c r="R1257" i="5"/>
  <c r="J1257" i="5"/>
  <c r="I1257" i="5"/>
  <c r="H1257" i="5"/>
  <c r="F1257" i="5"/>
  <c r="X1257" i="5"/>
  <c r="I1136" i="5"/>
  <c r="F1136" i="5"/>
  <c r="X1136" i="5"/>
  <c r="R1136" i="5"/>
  <c r="J1136" i="5"/>
  <c r="H1136" i="5"/>
  <c r="R1269" i="5"/>
  <c r="J1269" i="5"/>
  <c r="I1269" i="5"/>
  <c r="H1269" i="5"/>
  <c r="F1269" i="5"/>
  <c r="X1269" i="5"/>
  <c r="X1187" i="5"/>
  <c r="J1187" i="5"/>
  <c r="R1187" i="5"/>
  <c r="I1187" i="5"/>
  <c r="H1187" i="5"/>
  <c r="F1187" i="5"/>
  <c r="J1095" i="5"/>
  <c r="I1095" i="5"/>
  <c r="H1095" i="5"/>
  <c r="F1095" i="5"/>
  <c r="X1095" i="5"/>
  <c r="R1095" i="5"/>
  <c r="J1087" i="5"/>
  <c r="I1087" i="5"/>
  <c r="H1087" i="5"/>
  <c r="F1087" i="5"/>
  <c r="X1087" i="5"/>
  <c r="R1087" i="5"/>
  <c r="J1079" i="5"/>
  <c r="I1079" i="5"/>
  <c r="H1079" i="5"/>
  <c r="F1079" i="5"/>
  <c r="X1079" i="5"/>
  <c r="R1079" i="5"/>
  <c r="I1025" i="5"/>
  <c r="H1025" i="5"/>
  <c r="F1025" i="5"/>
  <c r="X1025" i="5"/>
  <c r="J1025" i="5"/>
  <c r="R1025" i="5"/>
  <c r="I993" i="5"/>
  <c r="H993" i="5"/>
  <c r="F993" i="5"/>
  <c r="X993" i="5"/>
  <c r="J993" i="5"/>
  <c r="R993" i="5"/>
  <c r="I945" i="5"/>
  <c r="H945" i="5"/>
  <c r="F945" i="5"/>
  <c r="X945" i="5"/>
  <c r="R945" i="5"/>
  <c r="J945" i="5"/>
  <c r="F913" i="5"/>
  <c r="X913" i="5"/>
  <c r="R913" i="5"/>
  <c r="J913" i="5"/>
  <c r="I913" i="5"/>
  <c r="H913" i="5"/>
  <c r="F881" i="5"/>
  <c r="X881" i="5"/>
  <c r="R881" i="5"/>
  <c r="J881" i="5"/>
  <c r="I881" i="5"/>
  <c r="H881" i="5"/>
  <c r="R958" i="5"/>
  <c r="J958" i="5"/>
  <c r="I958" i="5"/>
  <c r="H958" i="5"/>
  <c r="F958" i="5"/>
  <c r="X958" i="5"/>
  <c r="R978" i="5"/>
  <c r="J978" i="5"/>
  <c r="I978" i="5"/>
  <c r="H978" i="5"/>
  <c r="F978" i="5"/>
  <c r="X978" i="5"/>
  <c r="I870" i="5"/>
  <c r="H870" i="5"/>
  <c r="F870" i="5"/>
  <c r="R870" i="5"/>
  <c r="J870" i="5"/>
  <c r="X870" i="5"/>
  <c r="R784" i="5"/>
  <c r="J784" i="5"/>
  <c r="H784" i="5"/>
  <c r="I784" i="5"/>
  <c r="F784" i="5"/>
  <c r="X784" i="5"/>
  <c r="H755" i="5"/>
  <c r="F755" i="5"/>
  <c r="X755" i="5"/>
  <c r="I755" i="5"/>
  <c r="R755" i="5"/>
  <c r="J755" i="5"/>
  <c r="I831" i="5"/>
  <c r="H831" i="5"/>
  <c r="F831" i="5"/>
  <c r="X831" i="5"/>
  <c r="J831" i="5"/>
  <c r="R831" i="5"/>
  <c r="R911" i="5"/>
  <c r="J911" i="5"/>
  <c r="I911" i="5"/>
  <c r="H911" i="5"/>
  <c r="F911" i="5"/>
  <c r="X911" i="5"/>
  <c r="J760" i="5"/>
  <c r="H760" i="5"/>
  <c r="I760" i="5"/>
  <c r="F760" i="5"/>
  <c r="R760" i="5"/>
  <c r="X760" i="5"/>
  <c r="H534" i="5"/>
  <c r="F534" i="5"/>
  <c r="X534" i="5"/>
  <c r="R534" i="5"/>
  <c r="J534" i="5"/>
  <c r="I534" i="5"/>
  <c r="H470" i="5"/>
  <c r="F470" i="5"/>
  <c r="X470" i="5"/>
  <c r="R470" i="5"/>
  <c r="J470" i="5"/>
  <c r="I470" i="5"/>
  <c r="R800" i="5"/>
  <c r="J800" i="5"/>
  <c r="H800" i="5"/>
  <c r="I800" i="5"/>
  <c r="F800" i="5"/>
  <c r="X800" i="5"/>
  <c r="F685" i="5"/>
  <c r="R685" i="5"/>
  <c r="J685" i="5"/>
  <c r="I685" i="5"/>
  <c r="H685" i="5"/>
  <c r="X685" i="5"/>
  <c r="R895" i="5"/>
  <c r="J895" i="5"/>
  <c r="I895" i="5"/>
  <c r="H895" i="5"/>
  <c r="F895" i="5"/>
  <c r="X895" i="5"/>
  <c r="F473" i="5"/>
  <c r="X473" i="5"/>
  <c r="R473" i="5"/>
  <c r="J473" i="5"/>
  <c r="H473" i="5"/>
  <c r="I473" i="5"/>
  <c r="H391" i="5"/>
  <c r="F391" i="5"/>
  <c r="X391" i="5"/>
  <c r="R391" i="5"/>
  <c r="I391" i="5"/>
  <c r="J391" i="5"/>
  <c r="X329" i="5"/>
  <c r="R329" i="5"/>
  <c r="F706" i="5"/>
  <c r="R706" i="5"/>
  <c r="J706" i="5"/>
  <c r="I706" i="5"/>
  <c r="X706" i="5"/>
  <c r="H706" i="5"/>
  <c r="I630" i="5"/>
  <c r="H630" i="5"/>
  <c r="R630" i="5"/>
  <c r="J630" i="5"/>
  <c r="F630" i="5"/>
  <c r="X630" i="5"/>
  <c r="I598" i="5"/>
  <c r="H598" i="5"/>
  <c r="R598" i="5"/>
  <c r="J598" i="5"/>
  <c r="F598" i="5"/>
  <c r="X598" i="5"/>
  <c r="I566" i="5"/>
  <c r="H566" i="5"/>
  <c r="R566" i="5"/>
  <c r="J566" i="5"/>
  <c r="F566" i="5"/>
  <c r="X566" i="5"/>
  <c r="F501" i="5"/>
  <c r="X501" i="5"/>
  <c r="J501" i="5"/>
  <c r="I501" i="5"/>
  <c r="H501" i="5"/>
  <c r="R501" i="5"/>
  <c r="H427" i="5"/>
  <c r="F427" i="5"/>
  <c r="X427" i="5"/>
  <c r="R427" i="5"/>
  <c r="J427" i="5"/>
  <c r="I427" i="5"/>
  <c r="H395" i="5"/>
  <c r="F395" i="5"/>
  <c r="X395" i="5"/>
  <c r="R395" i="5"/>
  <c r="J395" i="5"/>
  <c r="I395" i="5"/>
  <c r="H363" i="5"/>
  <c r="F363" i="5"/>
  <c r="X363" i="5"/>
  <c r="R363" i="5"/>
  <c r="J363" i="5"/>
  <c r="I363" i="5"/>
  <c r="R887" i="5"/>
  <c r="J887" i="5"/>
  <c r="I887" i="5"/>
  <c r="H887" i="5"/>
  <c r="F887" i="5"/>
  <c r="X887" i="5"/>
  <c r="R683" i="5"/>
  <c r="J683" i="5"/>
  <c r="H683" i="5"/>
  <c r="F683" i="5"/>
  <c r="X683" i="5"/>
  <c r="I683" i="5"/>
  <c r="X295" i="5"/>
  <c r="R295" i="5"/>
  <c r="H494" i="5"/>
  <c r="J494" i="5"/>
  <c r="I494" i="5"/>
  <c r="F494" i="5"/>
  <c r="X494" i="5"/>
  <c r="R494" i="5"/>
  <c r="X267" i="5"/>
  <c r="R267" i="5"/>
  <c r="X225" i="5"/>
  <c r="R225" i="5"/>
  <c r="F1717" i="5"/>
  <c r="X1717" i="5"/>
  <c r="R1717" i="5"/>
  <c r="J1717" i="5"/>
  <c r="I1717" i="5"/>
  <c r="H1717" i="5"/>
  <c r="J1767" i="5"/>
  <c r="I1767" i="5"/>
  <c r="R1767" i="5"/>
  <c r="H1767" i="5"/>
  <c r="F1767" i="5"/>
  <c r="X1767" i="5"/>
  <c r="I1706" i="5"/>
  <c r="H1706" i="5"/>
  <c r="F1706" i="5"/>
  <c r="J1706" i="5"/>
  <c r="X1706" i="5"/>
  <c r="R1706" i="5"/>
  <c r="I1730" i="5"/>
  <c r="H1730" i="5"/>
  <c r="F1730" i="5"/>
  <c r="X1730" i="5"/>
  <c r="J1730" i="5"/>
  <c r="R1730" i="5"/>
  <c r="H1646" i="5"/>
  <c r="F1646" i="5"/>
  <c r="X1646" i="5"/>
  <c r="R1646" i="5"/>
  <c r="J1646" i="5"/>
  <c r="I1646" i="5"/>
  <c r="I1410" i="5"/>
  <c r="H1410" i="5"/>
  <c r="F1410" i="5"/>
  <c r="R1410" i="5"/>
  <c r="J1410" i="5"/>
  <c r="X1410" i="5"/>
  <c r="X1037" i="5"/>
  <c r="I1037" i="5"/>
  <c r="R1037" i="5"/>
  <c r="J1037" i="5"/>
  <c r="H1037" i="5"/>
  <c r="F1037" i="5"/>
  <c r="R1010" i="5"/>
  <c r="J1010" i="5"/>
  <c r="I1010" i="5"/>
  <c r="H1010" i="5"/>
  <c r="F1010" i="5"/>
  <c r="X1010" i="5"/>
  <c r="R974" i="5"/>
  <c r="J974" i="5"/>
  <c r="I974" i="5"/>
  <c r="H974" i="5"/>
  <c r="F974" i="5"/>
  <c r="X974" i="5"/>
  <c r="J700" i="5"/>
  <c r="I700" i="5"/>
  <c r="R700" i="5"/>
  <c r="H700" i="5"/>
  <c r="F700" i="5"/>
  <c r="X700" i="5"/>
  <c r="I594" i="5"/>
  <c r="H594" i="5"/>
  <c r="R594" i="5"/>
  <c r="J594" i="5"/>
  <c r="F594" i="5"/>
  <c r="X594" i="5"/>
  <c r="X307" i="5"/>
  <c r="R307" i="5"/>
  <c r="X234" i="5"/>
  <c r="R234" i="5"/>
  <c r="R200" i="5"/>
  <c r="R182" i="5"/>
  <c r="R171" i="5"/>
  <c r="A25" i="6"/>
  <c r="B57" i="4"/>
  <c r="A40" i="6"/>
  <c r="B51" i="4"/>
  <c r="A35" i="6"/>
  <c r="B69" i="4"/>
  <c r="A50" i="6"/>
  <c r="B63" i="4"/>
  <c r="A45" i="6"/>
  <c r="F67" i="6"/>
  <c r="F31" i="6"/>
  <c r="F46" i="6"/>
  <c r="F41" i="6"/>
  <c r="H41" i="6"/>
  <c r="D41" i="6"/>
  <c r="F36" i="6"/>
  <c r="H36" i="6"/>
  <c r="D36" i="6"/>
  <c r="F51" i="6"/>
  <c r="H51" i="6"/>
  <c r="D51" i="6"/>
  <c r="J1778" i="5"/>
  <c r="I1778" i="5"/>
  <c r="X1778" i="5"/>
  <c r="R1778" i="5"/>
  <c r="H1778" i="5"/>
  <c r="F1778" i="5"/>
  <c r="F45" i="6"/>
  <c r="H45" i="6"/>
  <c r="D45" i="6"/>
  <c r="F66" i="6"/>
  <c r="F50" i="6"/>
  <c r="H50" i="6"/>
  <c r="D50" i="6"/>
  <c r="F30" i="6"/>
  <c r="H25" i="6"/>
  <c r="F35" i="6"/>
  <c r="F40" i="6"/>
  <c r="F1709" i="5"/>
  <c r="X1709" i="5"/>
  <c r="R1709" i="5"/>
  <c r="J1709" i="5"/>
  <c r="I1709" i="5"/>
  <c r="H1709" i="5"/>
  <c r="J1790" i="5"/>
  <c r="I1790" i="5"/>
  <c r="H1790" i="5"/>
  <c r="F1790" i="5"/>
  <c r="X1790" i="5"/>
  <c r="R1790" i="5"/>
  <c r="I1702" i="5"/>
  <c r="H1702" i="5"/>
  <c r="F1702" i="5"/>
  <c r="R1702" i="5"/>
  <c r="J1702" i="5"/>
  <c r="X1702" i="5"/>
  <c r="H1686" i="5"/>
  <c r="I1686" i="5"/>
  <c r="F1686" i="5"/>
  <c r="R1686" i="5"/>
  <c r="J1686" i="5"/>
  <c r="X1686" i="5"/>
  <c r="R1703" i="5"/>
  <c r="J1703" i="5"/>
  <c r="I1703" i="5"/>
  <c r="H1703" i="5"/>
  <c r="F1703" i="5"/>
  <c r="X1703" i="5"/>
  <c r="F1697" i="5"/>
  <c r="X1697" i="5"/>
  <c r="R1697" i="5"/>
  <c r="J1697" i="5"/>
  <c r="I1697" i="5"/>
  <c r="H1697" i="5"/>
  <c r="J1669" i="5"/>
  <c r="H1669" i="5"/>
  <c r="F1669" i="5"/>
  <c r="X1669" i="5"/>
  <c r="R1669" i="5"/>
  <c r="I1669" i="5"/>
  <c r="F1769" i="5"/>
  <c r="X1769" i="5"/>
  <c r="R1769" i="5"/>
  <c r="J1769" i="5"/>
  <c r="I1769" i="5"/>
  <c r="H1769" i="5"/>
  <c r="H1638" i="5"/>
  <c r="F1638" i="5"/>
  <c r="X1638" i="5"/>
  <c r="R1638" i="5"/>
  <c r="J1638" i="5"/>
  <c r="I1638" i="5"/>
  <c r="F1614" i="5"/>
  <c r="X1614" i="5"/>
  <c r="R1614" i="5"/>
  <c r="H1614" i="5"/>
  <c r="I1614" i="5"/>
  <c r="J1614" i="5"/>
  <c r="R1723" i="5"/>
  <c r="J1723" i="5"/>
  <c r="I1723" i="5"/>
  <c r="H1723" i="5"/>
  <c r="F1723" i="5"/>
  <c r="X1723" i="5"/>
  <c r="J1643" i="5"/>
  <c r="I1643" i="5"/>
  <c r="H1643" i="5"/>
  <c r="X1643" i="5"/>
  <c r="F1643" i="5"/>
  <c r="R1643" i="5"/>
  <c r="I1575" i="5"/>
  <c r="H1575" i="5"/>
  <c r="R1575" i="5"/>
  <c r="J1575" i="5"/>
  <c r="F1575" i="5"/>
  <c r="X1575" i="5"/>
  <c r="H1561" i="5"/>
  <c r="F1561" i="5"/>
  <c r="X1561" i="5"/>
  <c r="R1561" i="5"/>
  <c r="J1561" i="5"/>
  <c r="I1561" i="5"/>
  <c r="I1430" i="5"/>
  <c r="H1430" i="5"/>
  <c r="F1430" i="5"/>
  <c r="X1430" i="5"/>
  <c r="R1430" i="5"/>
  <c r="J1430" i="5"/>
  <c r="H1418" i="5"/>
  <c r="X1418" i="5"/>
  <c r="R1418" i="5"/>
  <c r="J1418" i="5"/>
  <c r="I1418" i="5"/>
  <c r="F1418" i="5"/>
  <c r="R1435" i="5"/>
  <c r="J1435" i="5"/>
  <c r="I1435" i="5"/>
  <c r="H1435" i="5"/>
  <c r="X1435" i="5"/>
  <c r="F1435" i="5"/>
  <c r="F1349" i="5"/>
  <c r="X1349" i="5"/>
  <c r="R1349" i="5"/>
  <c r="J1349" i="5"/>
  <c r="I1349" i="5"/>
  <c r="H1349" i="5"/>
  <c r="H1518" i="5"/>
  <c r="X1518" i="5"/>
  <c r="R1518" i="5"/>
  <c r="J1518" i="5"/>
  <c r="I1518" i="5"/>
  <c r="F1518" i="5"/>
  <c r="I1402" i="5"/>
  <c r="H1402" i="5"/>
  <c r="F1402" i="5"/>
  <c r="R1402" i="5"/>
  <c r="J1402" i="5"/>
  <c r="X1402" i="5"/>
  <c r="R1375" i="5"/>
  <c r="J1375" i="5"/>
  <c r="H1375" i="5"/>
  <c r="F1375" i="5"/>
  <c r="X1375" i="5"/>
  <c r="I1375" i="5"/>
  <c r="R1447" i="5"/>
  <c r="J1447" i="5"/>
  <c r="I1447" i="5"/>
  <c r="H1447" i="5"/>
  <c r="F1447" i="5"/>
  <c r="X1447" i="5"/>
  <c r="R1305" i="5"/>
  <c r="J1305" i="5"/>
  <c r="I1305" i="5"/>
  <c r="H1305" i="5"/>
  <c r="F1305" i="5"/>
  <c r="X1305" i="5"/>
  <c r="F1167" i="5"/>
  <c r="X1167" i="5"/>
  <c r="R1167" i="5"/>
  <c r="J1167" i="5"/>
  <c r="I1167" i="5"/>
  <c r="H1167" i="5"/>
  <c r="R1285" i="5"/>
  <c r="J1285" i="5"/>
  <c r="I1285" i="5"/>
  <c r="H1285" i="5"/>
  <c r="F1285" i="5"/>
  <c r="X1285" i="5"/>
  <c r="R1253" i="5"/>
  <c r="I1253" i="5"/>
  <c r="H1253" i="5"/>
  <c r="F1253" i="5"/>
  <c r="J1253" i="5"/>
  <c r="X1253" i="5"/>
  <c r="I1116" i="5"/>
  <c r="X1116" i="5"/>
  <c r="R1116" i="5"/>
  <c r="J1116" i="5"/>
  <c r="H1116" i="5"/>
  <c r="F1116" i="5"/>
  <c r="H1098" i="5"/>
  <c r="F1098" i="5"/>
  <c r="X1098" i="5"/>
  <c r="R1098" i="5"/>
  <c r="J1098" i="5"/>
  <c r="I1098" i="5"/>
  <c r="I1249" i="5"/>
  <c r="H1249" i="5"/>
  <c r="F1249" i="5"/>
  <c r="R1249" i="5"/>
  <c r="J1249" i="5"/>
  <c r="X1249" i="5"/>
  <c r="I1237" i="5"/>
  <c r="H1237" i="5"/>
  <c r="F1237" i="5"/>
  <c r="R1237" i="5"/>
  <c r="J1237" i="5"/>
  <c r="X1237" i="5"/>
  <c r="X1111" i="5"/>
  <c r="I1111" i="5"/>
  <c r="H1111" i="5"/>
  <c r="F1111" i="5"/>
  <c r="R1111" i="5"/>
  <c r="J1111" i="5"/>
  <c r="H1054" i="5"/>
  <c r="F1054" i="5"/>
  <c r="X1054" i="5"/>
  <c r="R1054" i="5"/>
  <c r="J1054" i="5"/>
  <c r="I1054" i="5"/>
  <c r="R1038" i="5"/>
  <c r="J1038" i="5"/>
  <c r="I1038" i="5"/>
  <c r="H1038" i="5"/>
  <c r="F1038" i="5"/>
  <c r="X1038" i="5"/>
  <c r="I1043" i="5"/>
  <c r="X1043" i="5"/>
  <c r="R1043" i="5"/>
  <c r="J1043" i="5"/>
  <c r="H1043" i="5"/>
  <c r="F1043" i="5"/>
  <c r="R950" i="5"/>
  <c r="J950" i="5"/>
  <c r="I950" i="5"/>
  <c r="H950" i="5"/>
  <c r="F950" i="5"/>
  <c r="X950" i="5"/>
  <c r="J708" i="5"/>
  <c r="I708" i="5"/>
  <c r="X708" i="5"/>
  <c r="R708" i="5"/>
  <c r="H708" i="5"/>
  <c r="F708" i="5"/>
  <c r="J720" i="5"/>
  <c r="I720" i="5"/>
  <c r="H720" i="5"/>
  <c r="R720" i="5"/>
  <c r="F720" i="5"/>
  <c r="X720" i="5"/>
  <c r="J704" i="5"/>
  <c r="I704" i="5"/>
  <c r="H704" i="5"/>
  <c r="R704" i="5"/>
  <c r="F704" i="5"/>
  <c r="X704" i="5"/>
  <c r="I898" i="5"/>
  <c r="H898" i="5"/>
  <c r="F898" i="5"/>
  <c r="R898" i="5"/>
  <c r="J898" i="5"/>
  <c r="X898" i="5"/>
  <c r="I866" i="5"/>
  <c r="H866" i="5"/>
  <c r="F866" i="5"/>
  <c r="R866" i="5"/>
  <c r="J866" i="5"/>
  <c r="X866" i="5"/>
  <c r="R1018" i="5"/>
  <c r="J1018" i="5"/>
  <c r="I1018" i="5"/>
  <c r="H1018" i="5"/>
  <c r="F1018" i="5"/>
  <c r="X1018" i="5"/>
  <c r="F673" i="5"/>
  <c r="R673" i="5"/>
  <c r="X673" i="5"/>
  <c r="J673" i="5"/>
  <c r="I673" i="5"/>
  <c r="H673" i="5"/>
  <c r="I674" i="5"/>
  <c r="H674" i="5"/>
  <c r="X674" i="5"/>
  <c r="R674" i="5"/>
  <c r="J674" i="5"/>
  <c r="F674" i="5"/>
  <c r="I843" i="5"/>
  <c r="H843" i="5"/>
  <c r="F843" i="5"/>
  <c r="X843" i="5"/>
  <c r="R843" i="5"/>
  <c r="J843" i="5"/>
  <c r="H542" i="5"/>
  <c r="R542" i="5"/>
  <c r="I542" i="5"/>
  <c r="F542" i="5"/>
  <c r="J542" i="5"/>
  <c r="X542" i="5"/>
  <c r="H510" i="5"/>
  <c r="R510" i="5"/>
  <c r="I510" i="5"/>
  <c r="X510" i="5"/>
  <c r="F510" i="5"/>
  <c r="J510" i="5"/>
  <c r="H478" i="5"/>
  <c r="R478" i="5"/>
  <c r="I478" i="5"/>
  <c r="J478" i="5"/>
  <c r="F478" i="5"/>
  <c r="X478" i="5"/>
  <c r="R907" i="5"/>
  <c r="J907" i="5"/>
  <c r="I907" i="5"/>
  <c r="H907" i="5"/>
  <c r="F907" i="5"/>
  <c r="X907" i="5"/>
  <c r="R820" i="5"/>
  <c r="J820" i="5"/>
  <c r="H820" i="5"/>
  <c r="F820" i="5"/>
  <c r="X820" i="5"/>
  <c r="I820" i="5"/>
  <c r="R879" i="5"/>
  <c r="J879" i="5"/>
  <c r="I879" i="5"/>
  <c r="H879" i="5"/>
  <c r="F879" i="5"/>
  <c r="X879" i="5"/>
  <c r="H735" i="5"/>
  <c r="X735" i="5"/>
  <c r="R735" i="5"/>
  <c r="F735" i="5"/>
  <c r="J735" i="5"/>
  <c r="I735" i="5"/>
  <c r="J527" i="5"/>
  <c r="I527" i="5"/>
  <c r="F527" i="5"/>
  <c r="X527" i="5"/>
  <c r="R527" i="5"/>
  <c r="H527" i="5"/>
  <c r="J495" i="5"/>
  <c r="I495" i="5"/>
  <c r="F495" i="5"/>
  <c r="X495" i="5"/>
  <c r="R495" i="5"/>
  <c r="H495" i="5"/>
  <c r="J463" i="5"/>
  <c r="I463" i="5"/>
  <c r="F463" i="5"/>
  <c r="X463" i="5"/>
  <c r="R463" i="5"/>
  <c r="H463" i="5"/>
  <c r="H514" i="5"/>
  <c r="I514" i="5"/>
  <c r="F514" i="5"/>
  <c r="X514" i="5"/>
  <c r="J514" i="5"/>
  <c r="R514" i="5"/>
  <c r="F677" i="5"/>
  <c r="R677" i="5"/>
  <c r="I677" i="5"/>
  <c r="H677" i="5"/>
  <c r="X677" i="5"/>
  <c r="J677" i="5"/>
  <c r="X445" i="5"/>
  <c r="J445" i="5"/>
  <c r="I445" i="5"/>
  <c r="H445" i="5"/>
  <c r="R445" i="5"/>
  <c r="F445" i="5"/>
  <c r="R863" i="5"/>
  <c r="J863" i="5"/>
  <c r="I863" i="5"/>
  <c r="H863" i="5"/>
  <c r="F863" i="5"/>
  <c r="X863" i="5"/>
  <c r="I795" i="5"/>
  <c r="H795" i="5"/>
  <c r="F795" i="5"/>
  <c r="X795" i="5"/>
  <c r="R795" i="5"/>
  <c r="J795" i="5"/>
  <c r="H423" i="5"/>
  <c r="F423" i="5"/>
  <c r="X423" i="5"/>
  <c r="R423" i="5"/>
  <c r="I423" i="5"/>
  <c r="J423" i="5"/>
  <c r="I618" i="5"/>
  <c r="H618" i="5"/>
  <c r="R618" i="5"/>
  <c r="J618" i="5"/>
  <c r="F618" i="5"/>
  <c r="X618" i="5"/>
  <c r="I586" i="5"/>
  <c r="H586" i="5"/>
  <c r="R586" i="5"/>
  <c r="J586" i="5"/>
  <c r="F586" i="5"/>
  <c r="X586" i="5"/>
  <c r="I554" i="5"/>
  <c r="H554" i="5"/>
  <c r="R554" i="5"/>
  <c r="J554" i="5"/>
  <c r="F554" i="5"/>
  <c r="X554" i="5"/>
  <c r="R946" i="5"/>
  <c r="J946" i="5"/>
  <c r="I946" i="5"/>
  <c r="H946" i="5"/>
  <c r="F946" i="5"/>
  <c r="X946" i="5"/>
  <c r="F493" i="5"/>
  <c r="X493" i="5"/>
  <c r="R493" i="5"/>
  <c r="J493" i="5"/>
  <c r="I493" i="5"/>
  <c r="H493" i="5"/>
  <c r="F525" i="5"/>
  <c r="X525" i="5"/>
  <c r="R525" i="5"/>
  <c r="J525" i="5"/>
  <c r="I525" i="5"/>
  <c r="H525" i="5"/>
  <c r="H387" i="5"/>
  <c r="F387" i="5"/>
  <c r="X387" i="5"/>
  <c r="R387" i="5"/>
  <c r="I387" i="5"/>
  <c r="J387" i="5"/>
  <c r="F505" i="5"/>
  <c r="X505" i="5"/>
  <c r="R505" i="5"/>
  <c r="J505" i="5"/>
  <c r="H505" i="5"/>
  <c r="I505" i="5"/>
  <c r="H383" i="5"/>
  <c r="F383" i="5"/>
  <c r="X383" i="5"/>
  <c r="R383" i="5"/>
  <c r="J383" i="5"/>
  <c r="I383" i="5"/>
  <c r="F565" i="5"/>
  <c r="X565" i="5"/>
  <c r="R565" i="5"/>
  <c r="J565" i="5"/>
  <c r="I565" i="5"/>
  <c r="H565" i="5"/>
  <c r="J364" i="5"/>
  <c r="I364" i="5"/>
  <c r="H364" i="5"/>
  <c r="X364" i="5"/>
  <c r="R364" i="5"/>
  <c r="F364" i="5"/>
  <c r="X274" i="5"/>
  <c r="R274" i="5"/>
  <c r="R210" i="5"/>
  <c r="R204" i="5"/>
  <c r="R168" i="5"/>
  <c r="R124" i="5"/>
  <c r="R116" i="5"/>
  <c r="R108" i="5"/>
  <c r="R100" i="5"/>
  <c r="R92" i="5"/>
  <c r="R84" i="5"/>
  <c r="R75" i="5"/>
  <c r="R158" i="5"/>
  <c r="A24" i="6"/>
  <c r="B68" i="4"/>
  <c r="A49" i="6"/>
  <c r="B62" i="4"/>
  <c r="A44" i="6"/>
  <c r="B50" i="4"/>
  <c r="A34" i="6"/>
  <c r="B56" i="4"/>
  <c r="A39" i="6"/>
  <c r="J1786" i="5"/>
  <c r="I1786" i="5"/>
  <c r="X1786" i="5"/>
  <c r="R1786" i="5"/>
  <c r="H1786" i="5"/>
  <c r="F1786" i="5"/>
  <c r="H1766" i="5"/>
  <c r="R1766" i="5"/>
  <c r="J1766" i="5"/>
  <c r="I1766" i="5"/>
  <c r="F1766" i="5"/>
  <c r="X1766" i="5"/>
  <c r="D64" i="6"/>
  <c r="C64" i="6"/>
  <c r="J1799" i="5"/>
  <c r="I1799" i="5"/>
  <c r="H1799" i="5"/>
  <c r="R1799" i="5"/>
  <c r="F1799" i="5"/>
  <c r="I1718" i="5"/>
  <c r="H1718" i="5"/>
  <c r="F1718" i="5"/>
  <c r="X1718" i="5"/>
  <c r="R1718" i="5"/>
  <c r="J1718" i="5"/>
  <c r="I1568" i="5"/>
  <c r="H1568" i="5"/>
  <c r="F1568" i="5"/>
  <c r="X1568" i="5"/>
  <c r="R1568" i="5"/>
  <c r="J1568" i="5"/>
  <c r="J1558" i="5"/>
  <c r="I1558" i="5"/>
  <c r="H1558" i="5"/>
  <c r="X1558" i="5"/>
  <c r="R1558" i="5"/>
  <c r="F1558" i="5"/>
  <c r="F1525" i="5"/>
  <c r="R1525" i="5"/>
  <c r="J1525" i="5"/>
  <c r="I1525" i="5"/>
  <c r="H1525" i="5"/>
  <c r="X1525" i="5"/>
  <c r="F1513" i="5"/>
  <c r="R1513" i="5"/>
  <c r="J1513" i="5"/>
  <c r="I1513" i="5"/>
  <c r="H1513" i="5"/>
  <c r="X1513" i="5"/>
  <c r="H1426" i="5"/>
  <c r="F1426" i="5"/>
  <c r="J1426" i="5"/>
  <c r="I1426" i="5"/>
  <c r="X1426" i="5"/>
  <c r="R1426" i="5"/>
  <c r="F1401" i="5"/>
  <c r="X1401" i="5"/>
  <c r="I1401" i="5"/>
  <c r="H1401" i="5"/>
  <c r="J1401" i="5"/>
  <c r="R1401" i="5"/>
  <c r="R1293" i="5"/>
  <c r="J1293" i="5"/>
  <c r="I1293" i="5"/>
  <c r="H1293" i="5"/>
  <c r="F1293" i="5"/>
  <c r="X1293" i="5"/>
  <c r="I1164" i="5"/>
  <c r="H1164" i="5"/>
  <c r="F1164" i="5"/>
  <c r="X1164" i="5"/>
  <c r="R1164" i="5"/>
  <c r="J1164" i="5"/>
  <c r="I1241" i="5"/>
  <c r="H1241" i="5"/>
  <c r="F1241" i="5"/>
  <c r="R1241" i="5"/>
  <c r="J1241" i="5"/>
  <c r="X1241" i="5"/>
  <c r="R1321" i="5"/>
  <c r="J1321" i="5"/>
  <c r="I1321" i="5"/>
  <c r="H1321" i="5"/>
  <c r="F1321" i="5"/>
  <c r="X1321" i="5"/>
  <c r="X1203" i="5"/>
  <c r="J1203" i="5"/>
  <c r="R1203" i="5"/>
  <c r="I1203" i="5"/>
  <c r="H1203" i="5"/>
  <c r="F1203" i="5"/>
  <c r="H1078" i="5"/>
  <c r="F1078" i="5"/>
  <c r="X1078" i="5"/>
  <c r="R1078" i="5"/>
  <c r="J1078" i="5"/>
  <c r="I1078" i="5"/>
  <c r="I1120" i="5"/>
  <c r="J1120" i="5"/>
  <c r="H1120" i="5"/>
  <c r="F1120" i="5"/>
  <c r="X1120" i="5"/>
  <c r="R1120" i="5"/>
  <c r="I1209" i="5"/>
  <c r="H1209" i="5"/>
  <c r="F1209" i="5"/>
  <c r="R1209" i="5"/>
  <c r="J1209" i="5"/>
  <c r="X1209" i="5"/>
  <c r="J1103" i="5"/>
  <c r="I1103" i="5"/>
  <c r="H1103" i="5"/>
  <c r="F1103" i="5"/>
  <c r="X1103" i="5"/>
  <c r="R1103" i="5"/>
  <c r="J1099" i="5"/>
  <c r="I1099" i="5"/>
  <c r="H1099" i="5"/>
  <c r="F1099" i="5"/>
  <c r="X1099" i="5"/>
  <c r="R1099" i="5"/>
  <c r="J1091" i="5"/>
  <c r="I1091" i="5"/>
  <c r="H1091" i="5"/>
  <c r="F1091" i="5"/>
  <c r="X1091" i="5"/>
  <c r="R1091" i="5"/>
  <c r="J1083" i="5"/>
  <c r="I1083" i="5"/>
  <c r="H1083" i="5"/>
  <c r="F1083" i="5"/>
  <c r="X1083" i="5"/>
  <c r="R1083" i="5"/>
  <c r="J1075" i="5"/>
  <c r="I1075" i="5"/>
  <c r="H1075" i="5"/>
  <c r="F1075" i="5"/>
  <c r="X1075" i="5"/>
  <c r="R1075" i="5"/>
  <c r="I1009" i="5"/>
  <c r="H1009" i="5"/>
  <c r="F1009" i="5"/>
  <c r="X1009" i="5"/>
  <c r="R1009" i="5"/>
  <c r="J1009" i="5"/>
  <c r="I977" i="5"/>
  <c r="H977" i="5"/>
  <c r="F977" i="5"/>
  <c r="X977" i="5"/>
  <c r="R977" i="5"/>
  <c r="J977" i="5"/>
  <c r="I961" i="5"/>
  <c r="H961" i="5"/>
  <c r="F961" i="5"/>
  <c r="X961" i="5"/>
  <c r="J961" i="5"/>
  <c r="R961" i="5"/>
  <c r="I929" i="5"/>
  <c r="H929" i="5"/>
  <c r="F929" i="5"/>
  <c r="X929" i="5"/>
  <c r="J929" i="5"/>
  <c r="R929" i="5"/>
  <c r="F897" i="5"/>
  <c r="X897" i="5"/>
  <c r="R897" i="5"/>
  <c r="J897" i="5"/>
  <c r="I897" i="5"/>
  <c r="H897" i="5"/>
  <c r="F865" i="5"/>
  <c r="X865" i="5"/>
  <c r="R865" i="5"/>
  <c r="J865" i="5"/>
  <c r="I865" i="5"/>
  <c r="H865" i="5"/>
  <c r="R1161" i="5"/>
  <c r="J1161" i="5"/>
  <c r="I1161" i="5"/>
  <c r="H1161" i="5"/>
  <c r="F1161" i="5"/>
  <c r="X1161" i="5"/>
  <c r="J1071" i="5"/>
  <c r="I1071" i="5"/>
  <c r="H1071" i="5"/>
  <c r="F1071" i="5"/>
  <c r="X1071" i="5"/>
  <c r="R1071" i="5"/>
  <c r="I902" i="5"/>
  <c r="H902" i="5"/>
  <c r="F902" i="5"/>
  <c r="R902" i="5"/>
  <c r="J902" i="5"/>
  <c r="X902" i="5"/>
  <c r="I835" i="5"/>
  <c r="H835" i="5"/>
  <c r="F835" i="5"/>
  <c r="X835" i="5"/>
  <c r="J835" i="5"/>
  <c r="R835" i="5"/>
  <c r="I690" i="5"/>
  <c r="H690" i="5"/>
  <c r="X690" i="5"/>
  <c r="F690" i="5"/>
  <c r="R690" i="5"/>
  <c r="J690" i="5"/>
  <c r="H502" i="5"/>
  <c r="F502" i="5"/>
  <c r="X502" i="5"/>
  <c r="R502" i="5"/>
  <c r="J502" i="5"/>
  <c r="I502" i="5"/>
  <c r="R675" i="5"/>
  <c r="J675" i="5"/>
  <c r="I675" i="5"/>
  <c r="H675" i="5"/>
  <c r="F675" i="5"/>
  <c r="X675" i="5"/>
  <c r="F533" i="5"/>
  <c r="X533" i="5"/>
  <c r="J533" i="5"/>
  <c r="I533" i="5"/>
  <c r="H533" i="5"/>
  <c r="R533" i="5"/>
  <c r="H411" i="5"/>
  <c r="F411" i="5"/>
  <c r="X411" i="5"/>
  <c r="R411" i="5"/>
  <c r="J411" i="5"/>
  <c r="I411" i="5"/>
  <c r="H379" i="5"/>
  <c r="F379" i="5"/>
  <c r="X379" i="5"/>
  <c r="R379" i="5"/>
  <c r="J379" i="5"/>
  <c r="I379" i="5"/>
  <c r="X333" i="5"/>
  <c r="R333" i="5"/>
  <c r="R788" i="5"/>
  <c r="J788" i="5"/>
  <c r="H788" i="5"/>
  <c r="F788" i="5"/>
  <c r="X788" i="5"/>
  <c r="I788" i="5"/>
  <c r="X289" i="5"/>
  <c r="R289" i="5"/>
  <c r="X223" i="5"/>
  <c r="R223" i="5"/>
  <c r="R207" i="5"/>
  <c r="R195" i="5"/>
  <c r="R186" i="5"/>
  <c r="A27" i="6"/>
  <c r="B53" i="4"/>
  <c r="A37" i="6"/>
  <c r="B65" i="4"/>
  <c r="A47" i="6"/>
  <c r="B71" i="4"/>
  <c r="A52" i="6"/>
  <c r="B59" i="4"/>
  <c r="A42" i="6"/>
  <c r="H1762" i="5"/>
  <c r="I1762" i="5"/>
  <c r="F1762" i="5"/>
  <c r="X1762" i="5"/>
  <c r="R1762" i="5"/>
  <c r="J1762" i="5"/>
  <c r="F42" i="6"/>
  <c r="H42" i="6"/>
  <c r="D42" i="6"/>
  <c r="H27" i="6"/>
  <c r="F68" i="6"/>
  <c r="F32" i="6"/>
  <c r="F52" i="6"/>
  <c r="H52" i="6"/>
  <c r="D52" i="6"/>
  <c r="F47" i="6"/>
  <c r="F37" i="6"/>
  <c r="H37" i="6"/>
  <c r="D37" i="6"/>
  <c r="F1622" i="5"/>
  <c r="X1622" i="5"/>
  <c r="J1622" i="5"/>
  <c r="R1622" i="5"/>
  <c r="I1622" i="5"/>
  <c r="H1622" i="5"/>
  <c r="I1599" i="5"/>
  <c r="J1599" i="5"/>
  <c r="H1599" i="5"/>
  <c r="F1599" i="5"/>
  <c r="X1599" i="5"/>
  <c r="R1599" i="5"/>
  <c r="R1467" i="5"/>
  <c r="J1467" i="5"/>
  <c r="I1467" i="5"/>
  <c r="H1467" i="5"/>
  <c r="X1467" i="5"/>
  <c r="F1467" i="5"/>
  <c r="F1373" i="5"/>
  <c r="X1373" i="5"/>
  <c r="R1373" i="5"/>
  <c r="J1373" i="5"/>
  <c r="I1373" i="5"/>
  <c r="H1373" i="5"/>
  <c r="R1359" i="5"/>
  <c r="J1359" i="5"/>
  <c r="H1359" i="5"/>
  <c r="F1359" i="5"/>
  <c r="X1359" i="5"/>
  <c r="I1359" i="5"/>
  <c r="R1387" i="5"/>
  <c r="J1387" i="5"/>
  <c r="I1387" i="5"/>
  <c r="H1387" i="5"/>
  <c r="F1387" i="5"/>
  <c r="X1387" i="5"/>
  <c r="R1341" i="5"/>
  <c r="J1341" i="5"/>
  <c r="I1341" i="5"/>
  <c r="H1341" i="5"/>
  <c r="F1341" i="5"/>
  <c r="X1341" i="5"/>
  <c r="R1121" i="5"/>
  <c r="I1121" i="5"/>
  <c r="X1121" i="5"/>
  <c r="J1121" i="5"/>
  <c r="H1121" i="5"/>
  <c r="F1121" i="5"/>
  <c r="I1140" i="5"/>
  <c r="F1140" i="5"/>
  <c r="H1140" i="5"/>
  <c r="X1140" i="5"/>
  <c r="R1140" i="5"/>
  <c r="J1140" i="5"/>
  <c r="H1074" i="5"/>
  <c r="F1074" i="5"/>
  <c r="X1074" i="5"/>
  <c r="R1074" i="5"/>
  <c r="J1074" i="5"/>
  <c r="I1074" i="5"/>
  <c r="R1002" i="5"/>
  <c r="J1002" i="5"/>
  <c r="I1002" i="5"/>
  <c r="H1002" i="5"/>
  <c r="F1002" i="5"/>
  <c r="X1002" i="5"/>
  <c r="R1026" i="5"/>
  <c r="J1026" i="5"/>
  <c r="I1026" i="5"/>
  <c r="H1026" i="5"/>
  <c r="F1026" i="5"/>
  <c r="X1026" i="5"/>
  <c r="I890" i="5"/>
  <c r="H890" i="5"/>
  <c r="F890" i="5"/>
  <c r="R890" i="5"/>
  <c r="J890" i="5"/>
  <c r="X890" i="5"/>
  <c r="I858" i="5"/>
  <c r="H858" i="5"/>
  <c r="F858" i="5"/>
  <c r="R858" i="5"/>
  <c r="J858" i="5"/>
  <c r="X858" i="5"/>
  <c r="R647" i="5"/>
  <c r="F647" i="5"/>
  <c r="X647" i="5"/>
  <c r="I647" i="5"/>
  <c r="H647" i="5"/>
  <c r="J647" i="5"/>
  <c r="F669" i="5"/>
  <c r="R669" i="5"/>
  <c r="I669" i="5"/>
  <c r="H669" i="5"/>
  <c r="J669" i="5"/>
  <c r="X669" i="5"/>
  <c r="J772" i="5"/>
  <c r="H772" i="5"/>
  <c r="F772" i="5"/>
  <c r="X772" i="5"/>
  <c r="I772" i="5"/>
  <c r="R772" i="5"/>
  <c r="H699" i="5"/>
  <c r="X699" i="5"/>
  <c r="F699" i="5"/>
  <c r="R699" i="5"/>
  <c r="J699" i="5"/>
  <c r="I699" i="5"/>
  <c r="I626" i="5"/>
  <c r="H626" i="5"/>
  <c r="R626" i="5"/>
  <c r="J626" i="5"/>
  <c r="F626" i="5"/>
  <c r="X626" i="5"/>
  <c r="H371" i="5"/>
  <c r="F371" i="5"/>
  <c r="X371" i="5"/>
  <c r="R371" i="5"/>
  <c r="I371" i="5"/>
  <c r="J371" i="5"/>
  <c r="X322" i="5"/>
  <c r="R322" i="5"/>
  <c r="H399" i="5"/>
  <c r="F399" i="5"/>
  <c r="X399" i="5"/>
  <c r="R399" i="5"/>
  <c r="J399" i="5"/>
  <c r="I399" i="5"/>
  <c r="J428" i="5"/>
  <c r="I428" i="5"/>
  <c r="H428" i="5"/>
  <c r="X428" i="5"/>
  <c r="R428" i="5"/>
  <c r="F428" i="5"/>
  <c r="J412" i="5"/>
  <c r="I412" i="5"/>
  <c r="H412" i="5"/>
  <c r="X412" i="5"/>
  <c r="R412" i="5"/>
  <c r="F412" i="5"/>
  <c r="R206" i="5"/>
  <c r="R157" i="5"/>
  <c r="A15" i="6"/>
  <c r="B33" i="4"/>
  <c r="A20" i="6"/>
  <c r="F1705" i="5"/>
  <c r="X1705" i="5"/>
  <c r="H1705" i="5"/>
  <c r="R1705" i="5"/>
  <c r="J1705" i="5"/>
  <c r="I1705" i="5"/>
  <c r="J1739" i="5"/>
  <c r="R1739" i="5"/>
  <c r="I1739" i="5"/>
  <c r="X1739" i="5"/>
  <c r="H1739" i="5"/>
  <c r="F1739" i="5"/>
  <c r="H22" i="6"/>
  <c r="K68" i="6"/>
  <c r="F1784" i="5"/>
  <c r="X1784" i="5"/>
  <c r="R1784" i="5"/>
  <c r="J1784" i="5"/>
  <c r="I1784" i="5"/>
  <c r="H1784" i="5"/>
  <c r="J1743" i="5"/>
  <c r="I1743" i="5"/>
  <c r="H1743" i="5"/>
  <c r="R1743" i="5"/>
  <c r="F1743" i="5"/>
  <c r="X1743" i="5"/>
  <c r="J1661" i="5"/>
  <c r="H1661" i="5"/>
  <c r="F1661" i="5"/>
  <c r="X1661" i="5"/>
  <c r="R1661" i="5"/>
  <c r="I1661" i="5"/>
  <c r="R1715" i="5"/>
  <c r="J1715" i="5"/>
  <c r="I1715" i="5"/>
  <c r="H1715" i="5"/>
  <c r="F1715" i="5"/>
  <c r="X1715" i="5"/>
  <c r="R1727" i="5"/>
  <c r="J1727" i="5"/>
  <c r="I1727" i="5"/>
  <c r="H1727" i="5"/>
  <c r="F1727" i="5"/>
  <c r="X1727" i="5"/>
  <c r="I1710" i="5"/>
  <c r="H1710" i="5"/>
  <c r="F1710" i="5"/>
  <c r="X1710" i="5"/>
  <c r="R1710" i="5"/>
  <c r="J1710" i="5"/>
  <c r="J1631" i="5"/>
  <c r="I1631" i="5"/>
  <c r="H1631" i="5"/>
  <c r="F1631" i="5"/>
  <c r="R1631" i="5"/>
  <c r="X1631" i="5"/>
  <c r="J1635" i="5"/>
  <c r="I1635" i="5"/>
  <c r="H1635" i="5"/>
  <c r="X1635" i="5"/>
  <c r="R1635" i="5"/>
  <c r="F1635" i="5"/>
  <c r="I1595" i="5"/>
  <c r="H1595" i="5"/>
  <c r="R1595" i="5"/>
  <c r="J1595" i="5"/>
  <c r="F1595" i="5"/>
  <c r="X1595" i="5"/>
  <c r="H1545" i="5"/>
  <c r="F1545" i="5"/>
  <c r="X1545" i="5"/>
  <c r="R1545" i="5"/>
  <c r="J1545" i="5"/>
  <c r="I1545" i="5"/>
  <c r="J1507" i="5"/>
  <c r="X1507" i="5"/>
  <c r="R1507" i="5"/>
  <c r="I1507" i="5"/>
  <c r="H1507" i="5"/>
  <c r="F1507" i="5"/>
  <c r="X1597" i="5"/>
  <c r="R1597" i="5"/>
  <c r="I1597" i="5"/>
  <c r="J1597" i="5"/>
  <c r="H1597" i="5"/>
  <c r="F1597" i="5"/>
  <c r="I1603" i="5"/>
  <c r="H1603" i="5"/>
  <c r="R1603" i="5"/>
  <c r="J1603" i="5"/>
  <c r="X1603" i="5"/>
  <c r="F1603" i="5"/>
  <c r="H1533" i="5"/>
  <c r="F1533" i="5"/>
  <c r="X1533" i="5"/>
  <c r="R1533" i="5"/>
  <c r="J1533" i="5"/>
  <c r="I1533" i="5"/>
  <c r="H1541" i="5"/>
  <c r="F1541" i="5"/>
  <c r="X1541" i="5"/>
  <c r="R1541" i="5"/>
  <c r="J1541" i="5"/>
  <c r="I1541" i="5"/>
  <c r="R1439" i="5"/>
  <c r="J1439" i="5"/>
  <c r="I1439" i="5"/>
  <c r="H1439" i="5"/>
  <c r="X1439" i="5"/>
  <c r="F1439" i="5"/>
  <c r="J1423" i="5"/>
  <c r="I1423" i="5"/>
  <c r="H1423" i="5"/>
  <c r="X1423" i="5"/>
  <c r="R1423" i="5"/>
  <c r="F1423" i="5"/>
  <c r="F1409" i="5"/>
  <c r="X1409" i="5"/>
  <c r="I1409" i="5"/>
  <c r="H1409" i="5"/>
  <c r="R1409" i="5"/>
  <c r="J1409" i="5"/>
  <c r="F1393" i="5"/>
  <c r="X1393" i="5"/>
  <c r="I1393" i="5"/>
  <c r="H1393" i="5"/>
  <c r="R1393" i="5"/>
  <c r="J1393" i="5"/>
  <c r="J1534" i="5"/>
  <c r="I1534" i="5"/>
  <c r="H1534" i="5"/>
  <c r="X1534" i="5"/>
  <c r="R1534" i="5"/>
  <c r="F1534" i="5"/>
  <c r="X1577" i="5"/>
  <c r="J1577" i="5"/>
  <c r="I1577" i="5"/>
  <c r="H1577" i="5"/>
  <c r="F1577" i="5"/>
  <c r="R1577" i="5"/>
  <c r="I1370" i="5"/>
  <c r="H1370" i="5"/>
  <c r="F1370" i="5"/>
  <c r="X1370" i="5"/>
  <c r="R1370" i="5"/>
  <c r="J1370" i="5"/>
  <c r="R1351" i="5"/>
  <c r="J1351" i="5"/>
  <c r="H1351" i="5"/>
  <c r="F1351" i="5"/>
  <c r="X1351" i="5"/>
  <c r="I1351" i="5"/>
  <c r="F1163" i="5"/>
  <c r="X1163" i="5"/>
  <c r="R1163" i="5"/>
  <c r="J1163" i="5"/>
  <c r="H1163" i="5"/>
  <c r="I1163" i="5"/>
  <c r="R1329" i="5"/>
  <c r="J1329" i="5"/>
  <c r="I1329" i="5"/>
  <c r="H1329" i="5"/>
  <c r="F1329" i="5"/>
  <c r="X1329" i="5"/>
  <c r="I1156" i="5"/>
  <c r="H1156" i="5"/>
  <c r="F1156" i="5"/>
  <c r="R1156" i="5"/>
  <c r="J1156" i="5"/>
  <c r="X1156" i="5"/>
  <c r="R1309" i="5"/>
  <c r="J1309" i="5"/>
  <c r="I1309" i="5"/>
  <c r="H1309" i="5"/>
  <c r="F1309" i="5"/>
  <c r="X1309" i="5"/>
  <c r="R1289" i="5"/>
  <c r="J1289" i="5"/>
  <c r="I1289" i="5"/>
  <c r="H1289" i="5"/>
  <c r="F1289" i="5"/>
  <c r="X1289" i="5"/>
  <c r="R1165" i="5"/>
  <c r="J1165" i="5"/>
  <c r="I1165" i="5"/>
  <c r="H1165" i="5"/>
  <c r="F1165" i="5"/>
  <c r="X1165" i="5"/>
  <c r="R1169" i="5"/>
  <c r="J1169" i="5"/>
  <c r="I1169" i="5"/>
  <c r="H1169" i="5"/>
  <c r="F1169" i="5"/>
  <c r="X1169" i="5"/>
  <c r="R1153" i="5"/>
  <c r="J1153" i="5"/>
  <c r="I1153" i="5"/>
  <c r="H1153" i="5"/>
  <c r="F1153" i="5"/>
  <c r="X1153" i="5"/>
  <c r="H1094" i="5"/>
  <c r="F1094" i="5"/>
  <c r="X1094" i="5"/>
  <c r="R1094" i="5"/>
  <c r="J1094" i="5"/>
  <c r="I1094" i="5"/>
  <c r="X1130" i="5"/>
  <c r="R1130" i="5"/>
  <c r="H1130" i="5"/>
  <c r="F1130" i="5"/>
  <c r="J1130" i="5"/>
  <c r="I1130" i="5"/>
  <c r="R1032" i="5"/>
  <c r="H1032" i="5"/>
  <c r="F1032" i="5"/>
  <c r="X1032" i="5"/>
  <c r="J1032" i="5"/>
  <c r="I1032" i="5"/>
  <c r="I1017" i="5"/>
  <c r="H1017" i="5"/>
  <c r="F1017" i="5"/>
  <c r="X1017" i="5"/>
  <c r="R1017" i="5"/>
  <c r="J1017" i="5"/>
  <c r="I1001" i="5"/>
  <c r="H1001" i="5"/>
  <c r="F1001" i="5"/>
  <c r="X1001" i="5"/>
  <c r="R1001" i="5"/>
  <c r="J1001" i="5"/>
  <c r="I985" i="5"/>
  <c r="H985" i="5"/>
  <c r="F985" i="5"/>
  <c r="X985" i="5"/>
  <c r="J985" i="5"/>
  <c r="R985" i="5"/>
  <c r="I969" i="5"/>
  <c r="H969" i="5"/>
  <c r="F969" i="5"/>
  <c r="X969" i="5"/>
  <c r="R969" i="5"/>
  <c r="J969" i="5"/>
  <c r="I953" i="5"/>
  <c r="H953" i="5"/>
  <c r="F953" i="5"/>
  <c r="X953" i="5"/>
  <c r="J953" i="5"/>
  <c r="R953" i="5"/>
  <c r="I937" i="5"/>
  <c r="H937" i="5"/>
  <c r="F937" i="5"/>
  <c r="X937" i="5"/>
  <c r="R937" i="5"/>
  <c r="J937" i="5"/>
  <c r="F921" i="5"/>
  <c r="X921" i="5"/>
  <c r="R921" i="5"/>
  <c r="J921" i="5"/>
  <c r="I921" i="5"/>
  <c r="H921" i="5"/>
  <c r="F905" i="5"/>
  <c r="X905" i="5"/>
  <c r="R905" i="5"/>
  <c r="J905" i="5"/>
  <c r="I905" i="5"/>
  <c r="H905" i="5"/>
  <c r="F889" i="5"/>
  <c r="X889" i="5"/>
  <c r="R889" i="5"/>
  <c r="J889" i="5"/>
  <c r="I889" i="5"/>
  <c r="H889" i="5"/>
  <c r="F873" i="5"/>
  <c r="X873" i="5"/>
  <c r="R873" i="5"/>
  <c r="J873" i="5"/>
  <c r="I873" i="5"/>
  <c r="H873" i="5"/>
  <c r="F857" i="5"/>
  <c r="X857" i="5"/>
  <c r="R857" i="5"/>
  <c r="J857" i="5"/>
  <c r="I857" i="5"/>
  <c r="H857" i="5"/>
  <c r="R1230" i="5"/>
  <c r="J1230" i="5"/>
  <c r="I1230" i="5"/>
  <c r="H1230" i="5"/>
  <c r="F1230" i="5"/>
  <c r="X1230" i="5"/>
  <c r="H1058" i="5"/>
  <c r="F1058" i="5"/>
  <c r="X1058" i="5"/>
  <c r="R1058" i="5"/>
  <c r="J1058" i="5"/>
  <c r="I1058" i="5"/>
  <c r="X1138" i="5"/>
  <c r="R1138" i="5"/>
  <c r="J1138" i="5"/>
  <c r="I1138" i="5"/>
  <c r="H1138" i="5"/>
  <c r="F1138" i="5"/>
  <c r="R1006" i="5"/>
  <c r="J1006" i="5"/>
  <c r="I1006" i="5"/>
  <c r="H1006" i="5"/>
  <c r="F1006" i="5"/>
  <c r="X1006" i="5"/>
  <c r="R934" i="5"/>
  <c r="J934" i="5"/>
  <c r="I934" i="5"/>
  <c r="H934" i="5"/>
  <c r="F934" i="5"/>
  <c r="X934" i="5"/>
  <c r="X1134" i="5"/>
  <c r="R1134" i="5"/>
  <c r="J1134" i="5"/>
  <c r="I1134" i="5"/>
  <c r="H1134" i="5"/>
  <c r="F1134" i="5"/>
  <c r="R1022" i="5"/>
  <c r="J1022" i="5"/>
  <c r="I1022" i="5"/>
  <c r="H1022" i="5"/>
  <c r="F1022" i="5"/>
  <c r="X1022" i="5"/>
  <c r="X1131" i="5"/>
  <c r="R1131" i="5"/>
  <c r="J1131" i="5"/>
  <c r="I1131" i="5"/>
  <c r="H1131" i="5"/>
  <c r="F1131" i="5"/>
  <c r="I846" i="5"/>
  <c r="H846" i="5"/>
  <c r="F846" i="5"/>
  <c r="R846" i="5"/>
  <c r="J846" i="5"/>
  <c r="X846" i="5"/>
  <c r="I1109" i="5"/>
  <c r="R1109" i="5"/>
  <c r="J1109" i="5"/>
  <c r="H1109" i="5"/>
  <c r="F1109" i="5"/>
  <c r="X1109" i="5"/>
  <c r="J728" i="5"/>
  <c r="I728" i="5"/>
  <c r="H728" i="5"/>
  <c r="R728" i="5"/>
  <c r="X728" i="5"/>
  <c r="F728" i="5"/>
  <c r="I918" i="5"/>
  <c r="H918" i="5"/>
  <c r="F918" i="5"/>
  <c r="R918" i="5"/>
  <c r="J918" i="5"/>
  <c r="X918" i="5"/>
  <c r="I886" i="5"/>
  <c r="H886" i="5"/>
  <c r="F886" i="5"/>
  <c r="R886" i="5"/>
  <c r="J886" i="5"/>
  <c r="X886" i="5"/>
  <c r="I854" i="5"/>
  <c r="H854" i="5"/>
  <c r="F854" i="5"/>
  <c r="R854" i="5"/>
  <c r="J854" i="5"/>
  <c r="X854" i="5"/>
  <c r="R832" i="5"/>
  <c r="J832" i="5"/>
  <c r="H832" i="5"/>
  <c r="I832" i="5"/>
  <c r="F832" i="5"/>
  <c r="X832" i="5"/>
  <c r="H739" i="5"/>
  <c r="F739" i="5"/>
  <c r="X739" i="5"/>
  <c r="I739" i="5"/>
  <c r="J739" i="5"/>
  <c r="R739" i="5"/>
  <c r="R804" i="5"/>
  <c r="J804" i="5"/>
  <c r="H804" i="5"/>
  <c r="F804" i="5"/>
  <c r="X804" i="5"/>
  <c r="I804" i="5"/>
  <c r="I642" i="5"/>
  <c r="X642" i="5"/>
  <c r="F642" i="5"/>
  <c r="R642" i="5"/>
  <c r="J642" i="5"/>
  <c r="H642" i="5"/>
  <c r="H522" i="5"/>
  <c r="X522" i="5"/>
  <c r="J522" i="5"/>
  <c r="R522" i="5"/>
  <c r="I522" i="5"/>
  <c r="F522" i="5"/>
  <c r="R915" i="5"/>
  <c r="J915" i="5"/>
  <c r="I915" i="5"/>
  <c r="H915" i="5"/>
  <c r="F915" i="5"/>
  <c r="X915" i="5"/>
  <c r="H546" i="5"/>
  <c r="I546" i="5"/>
  <c r="F546" i="5"/>
  <c r="X546" i="5"/>
  <c r="R546" i="5"/>
  <c r="J546" i="5"/>
  <c r="H759" i="5"/>
  <c r="F759" i="5"/>
  <c r="X759" i="5"/>
  <c r="J759" i="5"/>
  <c r="I759" i="5"/>
  <c r="R759" i="5"/>
  <c r="X1049" i="5"/>
  <c r="R1049" i="5"/>
  <c r="I1049" i="5"/>
  <c r="J1049" i="5"/>
  <c r="H1049" i="5"/>
  <c r="F1049" i="5"/>
  <c r="H550" i="5"/>
  <c r="R550" i="5"/>
  <c r="J550" i="5"/>
  <c r="I550" i="5"/>
  <c r="X550" i="5"/>
  <c r="F550" i="5"/>
  <c r="R867" i="5"/>
  <c r="J867" i="5"/>
  <c r="I867" i="5"/>
  <c r="H867" i="5"/>
  <c r="F867" i="5"/>
  <c r="X867" i="5"/>
  <c r="H359" i="5"/>
  <c r="F359" i="5"/>
  <c r="X359" i="5"/>
  <c r="R359" i="5"/>
  <c r="I359" i="5"/>
  <c r="J359" i="5"/>
  <c r="I614" i="5"/>
  <c r="H614" i="5"/>
  <c r="R614" i="5"/>
  <c r="J614" i="5"/>
  <c r="F614" i="5"/>
  <c r="X614" i="5"/>
  <c r="I582" i="5"/>
  <c r="H582" i="5"/>
  <c r="R582" i="5"/>
  <c r="J582" i="5"/>
  <c r="F582" i="5"/>
  <c r="X582" i="5"/>
  <c r="I783" i="5"/>
  <c r="H783" i="5"/>
  <c r="F783" i="5"/>
  <c r="X783" i="5"/>
  <c r="J783" i="5"/>
  <c r="R783" i="5"/>
  <c r="J479" i="5"/>
  <c r="I479" i="5"/>
  <c r="R479" i="5"/>
  <c r="H479" i="5"/>
  <c r="X479" i="5"/>
  <c r="F479" i="5"/>
  <c r="X317" i="5"/>
  <c r="R317" i="5"/>
  <c r="X326" i="5"/>
  <c r="R326" i="5"/>
  <c r="X278" i="5"/>
  <c r="R278" i="5"/>
  <c r="R269" i="5"/>
  <c r="X269" i="5"/>
  <c r="R291" i="5"/>
  <c r="X291" i="5"/>
  <c r="J396" i="5"/>
  <c r="I396" i="5"/>
  <c r="H396" i="5"/>
  <c r="X396" i="5"/>
  <c r="R396" i="5"/>
  <c r="F396" i="5"/>
  <c r="X236" i="5"/>
  <c r="R236" i="5"/>
  <c r="X229" i="5"/>
  <c r="R229" i="5"/>
  <c r="R218" i="5"/>
  <c r="R199" i="5"/>
  <c r="R196" i="5"/>
  <c r="R216" i="5"/>
  <c r="R144" i="5"/>
  <c r="R60" i="5"/>
  <c r="R136" i="5"/>
  <c r="R40" i="5"/>
  <c r="R140" i="5"/>
  <c r="C16" i="6"/>
  <c r="K67" i="6"/>
  <c r="D16" i="6"/>
  <c r="R1731" i="5"/>
  <c r="J1731" i="5"/>
  <c r="I1731" i="5"/>
  <c r="H1731" i="5"/>
  <c r="F1731" i="5"/>
  <c r="X1731" i="5"/>
  <c r="I1722" i="5"/>
  <c r="H1722" i="5"/>
  <c r="F1722" i="5"/>
  <c r="X1722" i="5"/>
  <c r="R1722" i="5"/>
  <c r="J1722" i="5"/>
  <c r="J1515" i="5"/>
  <c r="X1515" i="5"/>
  <c r="R1515" i="5"/>
  <c r="I1515" i="5"/>
  <c r="H1515" i="5"/>
  <c r="F1515" i="5"/>
  <c r="I1458" i="5"/>
  <c r="H1458" i="5"/>
  <c r="F1458" i="5"/>
  <c r="J1458" i="5"/>
  <c r="X1458" i="5"/>
  <c r="R1458" i="5"/>
  <c r="I1442" i="5"/>
  <c r="H1442" i="5"/>
  <c r="F1442" i="5"/>
  <c r="R1442" i="5"/>
  <c r="J1442" i="5"/>
  <c r="X1442" i="5"/>
  <c r="X1254" i="5"/>
  <c r="R1254" i="5"/>
  <c r="J1254" i="5"/>
  <c r="I1254" i="5"/>
  <c r="H1254" i="5"/>
  <c r="F1254" i="5"/>
  <c r="R1250" i="5"/>
  <c r="J1250" i="5"/>
  <c r="I1250" i="5"/>
  <c r="H1250" i="5"/>
  <c r="F1250" i="5"/>
  <c r="X1250" i="5"/>
  <c r="F1108" i="5"/>
  <c r="X1108" i="5"/>
  <c r="R1108" i="5"/>
  <c r="J1108" i="5"/>
  <c r="I1108" i="5"/>
  <c r="H1108" i="5"/>
  <c r="H1106" i="5"/>
  <c r="F1106" i="5"/>
  <c r="X1106" i="5"/>
  <c r="R1106" i="5"/>
  <c r="J1106" i="5"/>
  <c r="I1106" i="5"/>
  <c r="I1035" i="5"/>
  <c r="R1035" i="5"/>
  <c r="J1035" i="5"/>
  <c r="H1035" i="5"/>
  <c r="F1035" i="5"/>
  <c r="X1035" i="5"/>
  <c r="R1014" i="5"/>
  <c r="J1014" i="5"/>
  <c r="I1014" i="5"/>
  <c r="H1014" i="5"/>
  <c r="F1014" i="5"/>
  <c r="X1014" i="5"/>
  <c r="H1754" i="5"/>
  <c r="I1754" i="5"/>
  <c r="F1754" i="5"/>
  <c r="X1754" i="5"/>
  <c r="R1754" i="5"/>
  <c r="J1754" i="5"/>
  <c r="I922" i="5"/>
  <c r="H922" i="5"/>
  <c r="F922" i="5"/>
  <c r="R922" i="5"/>
  <c r="J922" i="5"/>
  <c r="X922" i="5"/>
  <c r="I815" i="5"/>
  <c r="H815" i="5"/>
  <c r="F815" i="5"/>
  <c r="X815" i="5"/>
  <c r="J815" i="5"/>
  <c r="R815" i="5"/>
  <c r="F689" i="5"/>
  <c r="R689" i="5"/>
  <c r="X689" i="5"/>
  <c r="J689" i="5"/>
  <c r="I689" i="5"/>
  <c r="H689" i="5"/>
  <c r="H703" i="5"/>
  <c r="X703" i="5"/>
  <c r="R703" i="5"/>
  <c r="J703" i="5"/>
  <c r="I703" i="5"/>
  <c r="F703" i="5"/>
  <c r="F653" i="5"/>
  <c r="R653" i="5"/>
  <c r="I653" i="5"/>
  <c r="H653" i="5"/>
  <c r="X653" i="5"/>
  <c r="J653" i="5"/>
  <c r="H482" i="5"/>
  <c r="I482" i="5"/>
  <c r="F482" i="5"/>
  <c r="X482" i="5"/>
  <c r="R482" i="5"/>
  <c r="J482" i="5"/>
  <c r="I562" i="5"/>
  <c r="H562" i="5"/>
  <c r="R562" i="5"/>
  <c r="J562" i="5"/>
  <c r="F562" i="5"/>
  <c r="X562" i="5"/>
  <c r="F553" i="5"/>
  <c r="X553" i="5"/>
  <c r="R553" i="5"/>
  <c r="J553" i="5"/>
  <c r="I553" i="5"/>
  <c r="H553" i="5"/>
  <c r="H466" i="5"/>
  <c r="R466" i="5"/>
  <c r="J466" i="5"/>
  <c r="F466" i="5"/>
  <c r="I466" i="5"/>
  <c r="X466" i="5"/>
  <c r="X294" i="5"/>
  <c r="R294" i="5"/>
  <c r="X221" i="5"/>
  <c r="R221" i="5"/>
  <c r="R56" i="5"/>
  <c r="A26" i="6"/>
  <c r="B70" i="4"/>
  <c r="A51" i="6"/>
  <c r="B52" i="4"/>
  <c r="A36" i="6"/>
  <c r="B58" i="4"/>
  <c r="A41" i="6"/>
  <c r="B64" i="4"/>
  <c r="A46" i="6"/>
  <c r="A14" i="6"/>
  <c r="B32" i="4"/>
  <c r="A19" i="6"/>
  <c r="D15" i="6"/>
  <c r="C15" i="6"/>
  <c r="K66" i="6"/>
  <c r="H1770" i="5"/>
  <c r="I1770" i="5"/>
  <c r="F1770" i="5"/>
  <c r="X1770" i="5"/>
  <c r="R1770" i="5"/>
  <c r="J1770" i="5"/>
  <c r="H1785" i="5"/>
  <c r="I1785" i="5"/>
  <c r="F1785" i="5"/>
  <c r="R1785" i="5"/>
  <c r="J1785" i="5"/>
  <c r="X1785" i="5"/>
  <c r="F1701" i="5"/>
  <c r="X1701" i="5"/>
  <c r="I1701" i="5"/>
  <c r="H1701" i="5"/>
  <c r="R1701" i="5"/>
  <c r="J1701" i="5"/>
  <c r="H1777" i="5"/>
  <c r="I1777" i="5"/>
  <c r="F1777" i="5"/>
  <c r="R1777" i="5"/>
  <c r="J1777" i="5"/>
  <c r="X1777" i="5"/>
  <c r="H1789" i="5"/>
  <c r="F1789" i="5"/>
  <c r="I1789" i="5"/>
  <c r="X1789" i="5"/>
  <c r="R1789" i="5"/>
  <c r="J1789" i="5"/>
  <c r="H1642" i="5"/>
  <c r="F1642" i="5"/>
  <c r="X1642" i="5"/>
  <c r="R1642" i="5"/>
  <c r="J1642" i="5"/>
  <c r="I1642" i="5"/>
  <c r="H1634" i="5"/>
  <c r="F1634" i="5"/>
  <c r="X1634" i="5"/>
  <c r="R1634" i="5"/>
  <c r="I1634" i="5"/>
  <c r="J1634" i="5"/>
  <c r="J1627" i="5"/>
  <c r="I1627" i="5"/>
  <c r="H1627" i="5"/>
  <c r="X1627" i="5"/>
  <c r="R1627" i="5"/>
  <c r="F1627" i="5"/>
  <c r="I1582" i="5"/>
  <c r="R1582" i="5"/>
  <c r="J1582" i="5"/>
  <c r="H1582" i="5"/>
  <c r="F1582" i="5"/>
  <c r="X1582" i="5"/>
  <c r="H1549" i="5"/>
  <c r="F1549" i="5"/>
  <c r="X1549" i="5"/>
  <c r="R1549" i="5"/>
  <c r="I1549" i="5"/>
  <c r="J1549" i="5"/>
  <c r="I1466" i="5"/>
  <c r="H1466" i="5"/>
  <c r="F1466" i="5"/>
  <c r="R1466" i="5"/>
  <c r="J1466" i="5"/>
  <c r="X1466" i="5"/>
  <c r="F1357" i="5"/>
  <c r="X1357" i="5"/>
  <c r="R1357" i="5"/>
  <c r="J1357" i="5"/>
  <c r="I1357" i="5"/>
  <c r="H1357" i="5"/>
  <c r="H1510" i="5"/>
  <c r="X1510" i="5"/>
  <c r="R1510" i="5"/>
  <c r="J1510" i="5"/>
  <c r="I1510" i="5"/>
  <c r="F1510" i="5"/>
  <c r="J1419" i="5"/>
  <c r="I1419" i="5"/>
  <c r="H1419" i="5"/>
  <c r="R1419" i="5"/>
  <c r="F1419" i="5"/>
  <c r="X1419" i="5"/>
  <c r="I1394" i="5"/>
  <c r="H1394" i="5"/>
  <c r="F1394" i="5"/>
  <c r="R1394" i="5"/>
  <c r="J1394" i="5"/>
  <c r="X1394" i="5"/>
  <c r="I1474" i="5"/>
  <c r="H1474" i="5"/>
  <c r="F1474" i="5"/>
  <c r="R1474" i="5"/>
  <c r="J1474" i="5"/>
  <c r="X1474" i="5"/>
  <c r="I1245" i="5"/>
  <c r="H1245" i="5"/>
  <c r="F1245" i="5"/>
  <c r="X1245" i="5"/>
  <c r="R1245" i="5"/>
  <c r="J1245" i="5"/>
  <c r="F1159" i="5"/>
  <c r="X1159" i="5"/>
  <c r="R1159" i="5"/>
  <c r="J1159" i="5"/>
  <c r="I1159" i="5"/>
  <c r="H1159" i="5"/>
  <c r="I1152" i="5"/>
  <c r="H1152" i="5"/>
  <c r="F1152" i="5"/>
  <c r="R1152" i="5"/>
  <c r="J1152" i="5"/>
  <c r="X1152" i="5"/>
  <c r="I1229" i="5"/>
  <c r="H1229" i="5"/>
  <c r="F1229" i="5"/>
  <c r="R1229" i="5"/>
  <c r="J1229" i="5"/>
  <c r="X1229" i="5"/>
  <c r="I1217" i="5"/>
  <c r="H1217" i="5"/>
  <c r="F1217" i="5"/>
  <c r="R1217" i="5"/>
  <c r="J1217" i="5"/>
  <c r="X1217" i="5"/>
  <c r="R1133" i="5"/>
  <c r="I1133" i="5"/>
  <c r="F1133" i="5"/>
  <c r="X1133" i="5"/>
  <c r="J1133" i="5"/>
  <c r="H1133" i="5"/>
  <c r="H1090" i="5"/>
  <c r="F1090" i="5"/>
  <c r="X1090" i="5"/>
  <c r="R1090" i="5"/>
  <c r="J1090" i="5"/>
  <c r="I1090" i="5"/>
  <c r="I1113" i="5"/>
  <c r="H1113" i="5"/>
  <c r="F1113" i="5"/>
  <c r="X1113" i="5"/>
  <c r="J1113" i="5"/>
  <c r="R1113" i="5"/>
  <c r="R1281" i="5"/>
  <c r="J1281" i="5"/>
  <c r="I1281" i="5"/>
  <c r="H1281" i="5"/>
  <c r="F1281" i="5"/>
  <c r="X1281" i="5"/>
  <c r="R1301" i="5"/>
  <c r="J1301" i="5"/>
  <c r="I1301" i="5"/>
  <c r="H1301" i="5"/>
  <c r="F1301" i="5"/>
  <c r="X1301" i="5"/>
  <c r="X1045" i="5"/>
  <c r="I1045" i="5"/>
  <c r="R1045" i="5"/>
  <c r="J1045" i="5"/>
  <c r="H1045" i="5"/>
  <c r="F1045" i="5"/>
  <c r="R1313" i="5"/>
  <c r="J1313" i="5"/>
  <c r="I1313" i="5"/>
  <c r="H1313" i="5"/>
  <c r="F1313" i="5"/>
  <c r="X1313" i="5"/>
  <c r="R938" i="5"/>
  <c r="J938" i="5"/>
  <c r="I938" i="5"/>
  <c r="H938" i="5"/>
  <c r="F938" i="5"/>
  <c r="X938" i="5"/>
  <c r="R1157" i="5"/>
  <c r="J1157" i="5"/>
  <c r="I1157" i="5"/>
  <c r="H1157" i="5"/>
  <c r="F1157" i="5"/>
  <c r="X1157" i="5"/>
  <c r="R1030" i="5"/>
  <c r="J1030" i="5"/>
  <c r="I1030" i="5"/>
  <c r="H1030" i="5"/>
  <c r="F1030" i="5"/>
  <c r="X1030" i="5"/>
  <c r="J716" i="5"/>
  <c r="I716" i="5"/>
  <c r="R716" i="5"/>
  <c r="H716" i="5"/>
  <c r="F716" i="5"/>
  <c r="X716" i="5"/>
  <c r="X1033" i="5"/>
  <c r="R1033" i="5"/>
  <c r="J1033" i="5"/>
  <c r="I1033" i="5"/>
  <c r="H1033" i="5"/>
  <c r="F1033" i="5"/>
  <c r="J736" i="5"/>
  <c r="I736" i="5"/>
  <c r="H736" i="5"/>
  <c r="F736" i="5"/>
  <c r="X736" i="5"/>
  <c r="R736" i="5"/>
  <c r="I906" i="5"/>
  <c r="H906" i="5"/>
  <c r="F906" i="5"/>
  <c r="R906" i="5"/>
  <c r="J906" i="5"/>
  <c r="X906" i="5"/>
  <c r="I874" i="5"/>
  <c r="H874" i="5"/>
  <c r="F874" i="5"/>
  <c r="R874" i="5"/>
  <c r="J874" i="5"/>
  <c r="X874" i="5"/>
  <c r="F657" i="5"/>
  <c r="R657" i="5"/>
  <c r="X657" i="5"/>
  <c r="J657" i="5"/>
  <c r="H657" i="5"/>
  <c r="I657" i="5"/>
  <c r="R639" i="5"/>
  <c r="F639" i="5"/>
  <c r="X639" i="5"/>
  <c r="H639" i="5"/>
  <c r="J639" i="5"/>
  <c r="I639" i="5"/>
  <c r="I799" i="5"/>
  <c r="H799" i="5"/>
  <c r="F799" i="5"/>
  <c r="X799" i="5"/>
  <c r="J799" i="5"/>
  <c r="R799" i="5"/>
  <c r="F661" i="5"/>
  <c r="R661" i="5"/>
  <c r="I661" i="5"/>
  <c r="H661" i="5"/>
  <c r="X661" i="5"/>
  <c r="J661" i="5"/>
  <c r="F681" i="5"/>
  <c r="R681" i="5"/>
  <c r="J681" i="5"/>
  <c r="I681" i="5"/>
  <c r="X681" i="5"/>
  <c r="H681" i="5"/>
  <c r="H490" i="5"/>
  <c r="X490" i="5"/>
  <c r="J490" i="5"/>
  <c r="F490" i="5"/>
  <c r="I490" i="5"/>
  <c r="R490" i="5"/>
  <c r="J740" i="5"/>
  <c r="H740" i="5"/>
  <c r="F740" i="5"/>
  <c r="X740" i="5"/>
  <c r="R740" i="5"/>
  <c r="I740" i="5"/>
  <c r="R440" i="5"/>
  <c r="H440" i="5"/>
  <c r="F440" i="5"/>
  <c r="X440" i="5"/>
  <c r="I440" i="5"/>
  <c r="J440" i="5"/>
  <c r="R687" i="5"/>
  <c r="J687" i="5"/>
  <c r="I687" i="5"/>
  <c r="H687" i="5"/>
  <c r="F687" i="5"/>
  <c r="X687" i="5"/>
  <c r="I610" i="5"/>
  <c r="H610" i="5"/>
  <c r="R610" i="5"/>
  <c r="J610" i="5"/>
  <c r="F610" i="5"/>
  <c r="X610" i="5"/>
  <c r="I578" i="5"/>
  <c r="H578" i="5"/>
  <c r="R578" i="5"/>
  <c r="J578" i="5"/>
  <c r="F578" i="5"/>
  <c r="X578" i="5"/>
  <c r="X311" i="5"/>
  <c r="R311" i="5"/>
  <c r="R899" i="5"/>
  <c r="J899" i="5"/>
  <c r="I899" i="5"/>
  <c r="H899" i="5"/>
  <c r="F899" i="5"/>
  <c r="X899" i="5"/>
  <c r="F469" i="5"/>
  <c r="X469" i="5"/>
  <c r="J469" i="5"/>
  <c r="I469" i="5"/>
  <c r="H469" i="5"/>
  <c r="R469" i="5"/>
  <c r="H403" i="5"/>
  <c r="F403" i="5"/>
  <c r="X403" i="5"/>
  <c r="R403" i="5"/>
  <c r="I403" i="5"/>
  <c r="J403" i="5"/>
  <c r="F557" i="5"/>
  <c r="X557" i="5"/>
  <c r="R557" i="5"/>
  <c r="J557" i="5"/>
  <c r="I557" i="5"/>
  <c r="H557" i="5"/>
  <c r="H367" i="5"/>
  <c r="F367" i="5"/>
  <c r="X367" i="5"/>
  <c r="R367" i="5"/>
  <c r="J367" i="5"/>
  <c r="I367" i="5"/>
  <c r="J487" i="5"/>
  <c r="I487" i="5"/>
  <c r="H487" i="5"/>
  <c r="F487" i="5"/>
  <c r="X487" i="5"/>
  <c r="R487" i="5"/>
  <c r="I443" i="5"/>
  <c r="R443" i="5"/>
  <c r="J443" i="5"/>
  <c r="H443" i="5"/>
  <c r="F443" i="5"/>
  <c r="X443" i="5"/>
  <c r="R283" i="5"/>
  <c r="X283" i="5"/>
  <c r="X227" i="5"/>
  <c r="R227" i="5"/>
  <c r="R175" i="5"/>
  <c r="R173" i="5"/>
  <c r="R154" i="5"/>
  <c r="A16" i="6"/>
  <c r="B34" i="4"/>
  <c r="A21" i="6"/>
  <c r="F44" i="6"/>
  <c r="H44" i="6"/>
  <c r="D44" i="6"/>
  <c r="F34" i="6"/>
  <c r="F39" i="6"/>
  <c r="F54" i="6"/>
  <c r="F65" i="6"/>
  <c r="F49" i="6"/>
  <c r="F29" i="6"/>
  <c r="H29" i="6"/>
  <c r="F1729" i="5"/>
  <c r="X1729" i="5"/>
  <c r="R1729" i="5"/>
  <c r="J1729" i="5"/>
  <c r="I1729" i="5"/>
  <c r="H1729" i="5"/>
  <c r="D6" i="6"/>
  <c r="C6" i="6"/>
  <c r="H1734" i="5"/>
  <c r="I1734" i="5"/>
  <c r="F1734" i="5"/>
  <c r="X1734" i="5"/>
  <c r="R1734" i="5"/>
  <c r="J1734" i="5"/>
  <c r="J1795" i="5"/>
  <c r="I1795" i="5"/>
  <c r="H1795" i="5"/>
  <c r="R1795" i="5"/>
  <c r="F1795" i="5"/>
  <c r="I1714" i="5"/>
  <c r="H1714" i="5"/>
  <c r="F1714" i="5"/>
  <c r="X1714" i="5"/>
  <c r="R1714" i="5"/>
  <c r="J1714" i="5"/>
  <c r="H1690" i="5"/>
  <c r="R1690" i="5"/>
  <c r="J1690" i="5"/>
  <c r="I1690" i="5"/>
  <c r="F1690" i="5"/>
  <c r="X1690" i="5"/>
  <c r="F1651" i="5"/>
  <c r="R1651" i="5"/>
  <c r="J1651" i="5"/>
  <c r="I1651" i="5"/>
  <c r="X1651" i="5"/>
  <c r="H1651" i="5"/>
  <c r="H1676" i="5"/>
  <c r="F1676" i="5"/>
  <c r="J1676" i="5"/>
  <c r="I1676" i="5"/>
  <c r="X1676" i="5"/>
  <c r="R1676" i="5"/>
  <c r="H1660" i="5"/>
  <c r="F1660" i="5"/>
  <c r="J1660" i="5"/>
  <c r="I1660" i="5"/>
  <c r="X1660" i="5"/>
  <c r="R1660" i="5"/>
  <c r="X1574" i="5"/>
  <c r="R1574" i="5"/>
  <c r="J1574" i="5"/>
  <c r="H1574" i="5"/>
  <c r="I1574" i="5"/>
  <c r="F1574" i="5"/>
  <c r="J1683" i="5"/>
  <c r="I1683" i="5"/>
  <c r="R1683" i="5"/>
  <c r="H1683" i="5"/>
  <c r="F1683" i="5"/>
  <c r="X1683" i="5"/>
  <c r="H1529" i="5"/>
  <c r="F1529" i="5"/>
  <c r="R1529" i="5"/>
  <c r="J1529" i="5"/>
  <c r="I1529" i="5"/>
  <c r="X1529" i="5"/>
  <c r="J1530" i="5"/>
  <c r="I1530" i="5"/>
  <c r="H1530" i="5"/>
  <c r="X1530" i="5"/>
  <c r="F1530" i="5"/>
  <c r="R1530" i="5"/>
  <c r="J1482" i="5"/>
  <c r="I1482" i="5"/>
  <c r="H1482" i="5"/>
  <c r="F1482" i="5"/>
  <c r="X1482" i="5"/>
  <c r="R1482" i="5"/>
  <c r="I1462" i="5"/>
  <c r="H1462" i="5"/>
  <c r="F1462" i="5"/>
  <c r="X1462" i="5"/>
  <c r="R1462" i="5"/>
  <c r="J1462" i="5"/>
  <c r="F1405" i="5"/>
  <c r="X1405" i="5"/>
  <c r="I1405" i="5"/>
  <c r="H1405" i="5"/>
  <c r="R1405" i="5"/>
  <c r="J1405" i="5"/>
  <c r="F1389" i="5"/>
  <c r="X1389" i="5"/>
  <c r="I1389" i="5"/>
  <c r="H1389" i="5"/>
  <c r="R1389" i="5"/>
  <c r="J1389" i="5"/>
  <c r="I1446" i="5"/>
  <c r="H1446" i="5"/>
  <c r="F1446" i="5"/>
  <c r="R1446" i="5"/>
  <c r="J1446" i="5"/>
  <c r="X1446" i="5"/>
  <c r="R1443" i="5"/>
  <c r="J1443" i="5"/>
  <c r="I1443" i="5"/>
  <c r="H1443" i="5"/>
  <c r="F1443" i="5"/>
  <c r="X1443" i="5"/>
  <c r="I1406" i="5"/>
  <c r="H1406" i="5"/>
  <c r="F1406" i="5"/>
  <c r="R1406" i="5"/>
  <c r="J1406" i="5"/>
  <c r="X1406" i="5"/>
  <c r="R1367" i="5"/>
  <c r="J1367" i="5"/>
  <c r="H1367" i="5"/>
  <c r="F1367" i="5"/>
  <c r="X1367" i="5"/>
  <c r="I1367" i="5"/>
  <c r="I1348" i="5"/>
  <c r="H1348" i="5"/>
  <c r="F1348" i="5"/>
  <c r="X1348" i="5"/>
  <c r="R1348" i="5"/>
  <c r="J1348" i="5"/>
  <c r="R1261" i="5"/>
  <c r="J1261" i="5"/>
  <c r="I1261" i="5"/>
  <c r="H1261" i="5"/>
  <c r="F1261" i="5"/>
  <c r="X1261" i="5"/>
  <c r="F1155" i="5"/>
  <c r="X1155" i="5"/>
  <c r="J1155" i="5"/>
  <c r="H1155" i="5"/>
  <c r="R1155" i="5"/>
  <c r="I1155" i="5"/>
  <c r="I1168" i="5"/>
  <c r="H1168" i="5"/>
  <c r="F1168" i="5"/>
  <c r="X1168" i="5"/>
  <c r="R1168" i="5"/>
  <c r="J1168" i="5"/>
  <c r="I1148" i="5"/>
  <c r="H1148" i="5"/>
  <c r="F1148" i="5"/>
  <c r="R1148" i="5"/>
  <c r="J1148" i="5"/>
  <c r="X1148" i="5"/>
  <c r="I1128" i="5"/>
  <c r="F1128" i="5"/>
  <c r="X1128" i="5"/>
  <c r="R1128" i="5"/>
  <c r="J1128" i="5"/>
  <c r="H1128" i="5"/>
  <c r="H1086" i="5"/>
  <c r="F1086" i="5"/>
  <c r="X1086" i="5"/>
  <c r="R1086" i="5"/>
  <c r="J1086" i="5"/>
  <c r="I1086" i="5"/>
  <c r="I1221" i="5"/>
  <c r="H1221" i="5"/>
  <c r="F1221" i="5"/>
  <c r="R1221" i="5"/>
  <c r="J1221" i="5"/>
  <c r="X1221" i="5"/>
  <c r="X1195" i="5"/>
  <c r="J1195" i="5"/>
  <c r="R1195" i="5"/>
  <c r="I1195" i="5"/>
  <c r="H1195" i="5"/>
  <c r="F1195" i="5"/>
  <c r="R1042" i="5"/>
  <c r="X1042" i="5"/>
  <c r="J1042" i="5"/>
  <c r="I1042" i="5"/>
  <c r="F1042" i="5"/>
  <c r="H1042" i="5"/>
  <c r="I1039" i="5"/>
  <c r="X1039" i="5"/>
  <c r="F1039" i="5"/>
  <c r="R1039" i="5"/>
  <c r="H1039" i="5"/>
  <c r="J1039" i="5"/>
  <c r="I1029" i="5"/>
  <c r="H1029" i="5"/>
  <c r="F1029" i="5"/>
  <c r="X1029" i="5"/>
  <c r="R1029" i="5"/>
  <c r="J1029" i="5"/>
  <c r="I1013" i="5"/>
  <c r="H1013" i="5"/>
  <c r="F1013" i="5"/>
  <c r="X1013" i="5"/>
  <c r="R1013" i="5"/>
  <c r="J1013" i="5"/>
  <c r="I997" i="5"/>
  <c r="H997" i="5"/>
  <c r="F997" i="5"/>
  <c r="X997" i="5"/>
  <c r="R997" i="5"/>
  <c r="J997" i="5"/>
  <c r="I981" i="5"/>
  <c r="H981" i="5"/>
  <c r="F981" i="5"/>
  <c r="X981" i="5"/>
  <c r="R981" i="5"/>
  <c r="J981" i="5"/>
  <c r="I965" i="5"/>
  <c r="H965" i="5"/>
  <c r="F965" i="5"/>
  <c r="X965" i="5"/>
  <c r="R965" i="5"/>
  <c r="J965" i="5"/>
  <c r="I949" i="5"/>
  <c r="H949" i="5"/>
  <c r="F949" i="5"/>
  <c r="X949" i="5"/>
  <c r="R949" i="5"/>
  <c r="J949" i="5"/>
  <c r="I933" i="5"/>
  <c r="H933" i="5"/>
  <c r="F933" i="5"/>
  <c r="X933" i="5"/>
  <c r="R933" i="5"/>
  <c r="J933" i="5"/>
  <c r="F917" i="5"/>
  <c r="X917" i="5"/>
  <c r="R917" i="5"/>
  <c r="J917" i="5"/>
  <c r="I917" i="5"/>
  <c r="H917" i="5"/>
  <c r="F901" i="5"/>
  <c r="X901" i="5"/>
  <c r="R901" i="5"/>
  <c r="J901" i="5"/>
  <c r="I901" i="5"/>
  <c r="H901" i="5"/>
  <c r="F885" i="5"/>
  <c r="X885" i="5"/>
  <c r="R885" i="5"/>
  <c r="J885" i="5"/>
  <c r="I885" i="5"/>
  <c r="H885" i="5"/>
  <c r="F869" i="5"/>
  <c r="X869" i="5"/>
  <c r="R869" i="5"/>
  <c r="J869" i="5"/>
  <c r="I869" i="5"/>
  <c r="H869" i="5"/>
  <c r="F853" i="5"/>
  <c r="X853" i="5"/>
  <c r="R853" i="5"/>
  <c r="J853" i="5"/>
  <c r="I853" i="5"/>
  <c r="H853" i="5"/>
  <c r="R1149" i="5"/>
  <c r="J1149" i="5"/>
  <c r="I1149" i="5"/>
  <c r="H1149" i="5"/>
  <c r="F1149" i="5"/>
  <c r="X1149" i="5"/>
  <c r="R942" i="5"/>
  <c r="J942" i="5"/>
  <c r="I942" i="5"/>
  <c r="H942" i="5"/>
  <c r="F942" i="5"/>
  <c r="X942" i="5"/>
  <c r="H1066" i="5"/>
  <c r="F1066" i="5"/>
  <c r="X1066" i="5"/>
  <c r="R1066" i="5"/>
  <c r="J1066" i="5"/>
  <c r="I1066" i="5"/>
  <c r="R994" i="5"/>
  <c r="J994" i="5"/>
  <c r="I994" i="5"/>
  <c r="H994" i="5"/>
  <c r="F994" i="5"/>
  <c r="X994" i="5"/>
  <c r="R930" i="5"/>
  <c r="J930" i="5"/>
  <c r="I930" i="5"/>
  <c r="H930" i="5"/>
  <c r="F930" i="5"/>
  <c r="X930" i="5"/>
  <c r="J1059" i="5"/>
  <c r="I1059" i="5"/>
  <c r="H1059" i="5"/>
  <c r="X1059" i="5"/>
  <c r="R1059" i="5"/>
  <c r="F1059" i="5"/>
  <c r="R982" i="5"/>
  <c r="J982" i="5"/>
  <c r="I982" i="5"/>
  <c r="H982" i="5"/>
  <c r="F982" i="5"/>
  <c r="X982" i="5"/>
  <c r="I839" i="5"/>
  <c r="H839" i="5"/>
  <c r="F839" i="5"/>
  <c r="X839" i="5"/>
  <c r="R839" i="5"/>
  <c r="J839" i="5"/>
  <c r="J732" i="5"/>
  <c r="I732" i="5"/>
  <c r="H732" i="5"/>
  <c r="R732" i="5"/>
  <c r="F732" i="5"/>
  <c r="X732" i="5"/>
  <c r="J724" i="5"/>
  <c r="I724" i="5"/>
  <c r="H724" i="5"/>
  <c r="R724" i="5"/>
  <c r="F724" i="5"/>
  <c r="X724" i="5"/>
  <c r="I894" i="5"/>
  <c r="H894" i="5"/>
  <c r="F894" i="5"/>
  <c r="R894" i="5"/>
  <c r="J894" i="5"/>
  <c r="X894" i="5"/>
  <c r="I862" i="5"/>
  <c r="H862" i="5"/>
  <c r="F862" i="5"/>
  <c r="R862" i="5"/>
  <c r="J862" i="5"/>
  <c r="X862" i="5"/>
  <c r="H771" i="5"/>
  <c r="F771" i="5"/>
  <c r="X771" i="5"/>
  <c r="I771" i="5"/>
  <c r="R771" i="5"/>
  <c r="J771" i="5"/>
  <c r="H743" i="5"/>
  <c r="F743" i="5"/>
  <c r="X743" i="5"/>
  <c r="J743" i="5"/>
  <c r="I743" i="5"/>
  <c r="R743" i="5"/>
  <c r="F714" i="5"/>
  <c r="R714" i="5"/>
  <c r="J714" i="5"/>
  <c r="I714" i="5"/>
  <c r="X714" i="5"/>
  <c r="H714" i="5"/>
  <c r="I658" i="5"/>
  <c r="H658" i="5"/>
  <c r="X658" i="5"/>
  <c r="R658" i="5"/>
  <c r="F658" i="5"/>
  <c r="J658" i="5"/>
  <c r="H719" i="5"/>
  <c r="X719" i="5"/>
  <c r="R719" i="5"/>
  <c r="F719" i="5"/>
  <c r="J719" i="5"/>
  <c r="I719" i="5"/>
  <c r="R875" i="5"/>
  <c r="J875" i="5"/>
  <c r="I875" i="5"/>
  <c r="H875" i="5"/>
  <c r="F875" i="5"/>
  <c r="X875" i="5"/>
  <c r="H727" i="5"/>
  <c r="X727" i="5"/>
  <c r="R727" i="5"/>
  <c r="F727" i="5"/>
  <c r="J727" i="5"/>
  <c r="I727" i="5"/>
  <c r="H458" i="5"/>
  <c r="X458" i="5"/>
  <c r="J458" i="5"/>
  <c r="R458" i="5"/>
  <c r="I458" i="5"/>
  <c r="F458" i="5"/>
  <c r="X449" i="5"/>
  <c r="H449" i="5"/>
  <c r="F449" i="5"/>
  <c r="R449" i="5"/>
  <c r="I449" i="5"/>
  <c r="J449" i="5"/>
  <c r="H538" i="5"/>
  <c r="R538" i="5"/>
  <c r="J538" i="5"/>
  <c r="I538" i="5"/>
  <c r="F538" i="5"/>
  <c r="X538" i="5"/>
  <c r="H474" i="5"/>
  <c r="R474" i="5"/>
  <c r="J474" i="5"/>
  <c r="I474" i="5"/>
  <c r="F474" i="5"/>
  <c r="X474" i="5"/>
  <c r="R855" i="5"/>
  <c r="J855" i="5"/>
  <c r="I855" i="5"/>
  <c r="H855" i="5"/>
  <c r="F855" i="5"/>
  <c r="X855" i="5"/>
  <c r="H375" i="5"/>
  <c r="F375" i="5"/>
  <c r="X375" i="5"/>
  <c r="R375" i="5"/>
  <c r="I375" i="5"/>
  <c r="J375" i="5"/>
  <c r="I606" i="5"/>
  <c r="H606" i="5"/>
  <c r="R606" i="5"/>
  <c r="J606" i="5"/>
  <c r="F606" i="5"/>
  <c r="X606" i="5"/>
  <c r="I574" i="5"/>
  <c r="H574" i="5"/>
  <c r="R574" i="5"/>
  <c r="J574" i="5"/>
  <c r="F574" i="5"/>
  <c r="X574" i="5"/>
  <c r="J756" i="5"/>
  <c r="H756" i="5"/>
  <c r="F756" i="5"/>
  <c r="X756" i="5"/>
  <c r="R756" i="5"/>
  <c r="I756" i="5"/>
  <c r="F633" i="5"/>
  <c r="X633" i="5"/>
  <c r="R633" i="5"/>
  <c r="J633" i="5"/>
  <c r="I633" i="5"/>
  <c r="H633" i="5"/>
  <c r="F625" i="5"/>
  <c r="X625" i="5"/>
  <c r="R625" i="5"/>
  <c r="J625" i="5"/>
  <c r="I625" i="5"/>
  <c r="H625" i="5"/>
  <c r="F617" i="5"/>
  <c r="X617" i="5"/>
  <c r="R617" i="5"/>
  <c r="J617" i="5"/>
  <c r="I617" i="5"/>
  <c r="H617" i="5"/>
  <c r="F609" i="5"/>
  <c r="X609" i="5"/>
  <c r="R609" i="5"/>
  <c r="J609" i="5"/>
  <c r="I609" i="5"/>
  <c r="H609" i="5"/>
  <c r="F601" i="5"/>
  <c r="X601" i="5"/>
  <c r="R601" i="5"/>
  <c r="J601" i="5"/>
  <c r="I601" i="5"/>
  <c r="H601" i="5"/>
  <c r="F593" i="5"/>
  <c r="X593" i="5"/>
  <c r="R593" i="5"/>
  <c r="J593" i="5"/>
  <c r="I593" i="5"/>
  <c r="H593" i="5"/>
  <c r="F585" i="5"/>
  <c r="X585" i="5"/>
  <c r="R585" i="5"/>
  <c r="J585" i="5"/>
  <c r="I585" i="5"/>
  <c r="H585" i="5"/>
  <c r="F577" i="5"/>
  <c r="X577" i="5"/>
  <c r="R577" i="5"/>
  <c r="J577" i="5"/>
  <c r="I577" i="5"/>
  <c r="H577" i="5"/>
  <c r="F569" i="5"/>
  <c r="X569" i="5"/>
  <c r="R569" i="5"/>
  <c r="J569" i="5"/>
  <c r="I569" i="5"/>
  <c r="H569" i="5"/>
  <c r="F561" i="5"/>
  <c r="X561" i="5"/>
  <c r="R561" i="5"/>
  <c r="J561" i="5"/>
  <c r="I561" i="5"/>
  <c r="H561" i="5"/>
  <c r="R304" i="5"/>
  <c r="X304" i="5"/>
  <c r="I646" i="5"/>
  <c r="X646" i="5"/>
  <c r="R646" i="5"/>
  <c r="J646" i="5"/>
  <c r="H646" i="5"/>
  <c r="F646" i="5"/>
  <c r="R300" i="5"/>
  <c r="X300" i="5"/>
  <c r="R452" i="5"/>
  <c r="J452" i="5"/>
  <c r="I452" i="5"/>
  <c r="H452" i="5"/>
  <c r="X452" i="5"/>
  <c r="F452" i="5"/>
  <c r="R285" i="5"/>
  <c r="X285" i="5"/>
  <c r="X270" i="5"/>
  <c r="R270" i="5"/>
  <c r="X238" i="5"/>
  <c r="R238" i="5"/>
  <c r="X246" i="5"/>
  <c r="R246" i="5"/>
  <c r="R45" i="5"/>
  <c r="R46" i="5"/>
  <c r="R54" i="5"/>
  <c r="R148" i="5"/>
  <c r="S48" i="5"/>
  <c r="X216" i="5"/>
  <c r="X196" i="5"/>
  <c r="X186" i="5"/>
  <c r="X155" i="5"/>
  <c r="X187" i="5"/>
  <c r="X188" i="5"/>
  <c r="X115" i="5"/>
  <c r="X75" i="5"/>
  <c r="X92" i="5"/>
  <c r="X124" i="5"/>
  <c r="X171" i="5"/>
  <c r="X200" i="5"/>
  <c r="X161" i="5"/>
  <c r="X104" i="5"/>
  <c r="X208" i="5"/>
  <c r="X34" i="5"/>
  <c r="X109" i="5"/>
  <c r="X193" i="5"/>
  <c r="X43" i="5"/>
  <c r="X148" i="5"/>
  <c r="X154" i="5"/>
  <c r="X207" i="5"/>
  <c r="X158" i="5"/>
  <c r="X214" i="5"/>
  <c r="X217" i="5"/>
  <c r="X176" i="5"/>
  <c r="X170" i="5"/>
  <c r="X45" i="5"/>
  <c r="X136" i="5"/>
  <c r="X144" i="5"/>
  <c r="X84" i="5"/>
  <c r="X116" i="5"/>
  <c r="X168" i="5"/>
  <c r="X191" i="5"/>
  <c r="X202" i="5"/>
  <c r="X79" i="5"/>
  <c r="X96" i="5"/>
  <c r="X128" i="5"/>
  <c r="X133" i="5"/>
  <c r="X105" i="5"/>
  <c r="X125" i="5"/>
  <c r="X70" i="5"/>
  <c r="X66" i="5"/>
  <c r="X134" i="5"/>
  <c r="X215" i="5"/>
  <c r="X169" i="5"/>
  <c r="X56" i="5"/>
  <c r="X199" i="5"/>
  <c r="X206" i="5"/>
  <c r="X204" i="5"/>
  <c r="X210" i="5"/>
  <c r="X203" i="5"/>
  <c r="X90" i="5"/>
  <c r="X140" i="5"/>
  <c r="X157" i="5"/>
  <c r="X108" i="5"/>
  <c r="X71" i="5"/>
  <c r="X88" i="5"/>
  <c r="X120" i="5"/>
  <c r="X165" i="5"/>
  <c r="X107" i="5"/>
  <c r="X42" i="5"/>
  <c r="X46" i="5"/>
  <c r="X175" i="5"/>
  <c r="X60" i="5"/>
  <c r="X218" i="5"/>
  <c r="X195" i="5"/>
  <c r="X182" i="5"/>
  <c r="X50" i="5"/>
  <c r="X197" i="5"/>
  <c r="X131" i="5"/>
  <c r="X32" i="5"/>
  <c r="X142" i="5"/>
  <c r="X54" i="5"/>
  <c r="X173" i="5"/>
  <c r="X100" i="5"/>
  <c r="X112" i="5"/>
  <c r="X211" i="5"/>
  <c r="X89" i="5"/>
  <c r="X174" i="5"/>
  <c r="X121" i="5"/>
  <c r="X219" i="5"/>
  <c r="X93" i="5"/>
  <c r="H39" i="6"/>
  <c r="D39" i="6"/>
  <c r="H26" i="6"/>
  <c r="H24" i="6"/>
  <c r="C24" i="6"/>
  <c r="H35" i="6"/>
  <c r="D35" i="6"/>
  <c r="H40" i="6"/>
  <c r="D40" i="6"/>
  <c r="H46" i="6"/>
  <c r="D46" i="6"/>
  <c r="H31" i="6"/>
  <c r="C31" i="6"/>
  <c r="C29" i="6"/>
  <c r="D29" i="6"/>
  <c r="H30" i="6"/>
  <c r="AB8" i="5"/>
  <c r="AB7" i="5"/>
  <c r="AB9" i="5"/>
  <c r="G69" i="6" a="1"/>
  <c r="G69" i="6"/>
  <c r="C69" i="6"/>
  <c r="H49" i="6"/>
  <c r="D49" i="6"/>
  <c r="H34" i="6"/>
  <c r="H32" i="6"/>
  <c r="C45" i="6"/>
  <c r="C51" i="6"/>
  <c r="D19" i="6"/>
  <c r="C19" i="6"/>
  <c r="K65" i="6"/>
  <c r="D24" i="6"/>
  <c r="X40" i="5"/>
  <c r="D27" i="6"/>
  <c r="C27" i="6"/>
  <c r="C36" i="6"/>
  <c r="C42" i="6"/>
  <c r="C40" i="6"/>
  <c r="C41" i="6"/>
  <c r="C20" i="6"/>
  <c r="D20" i="6"/>
  <c r="C2" i="6"/>
  <c r="B2" i="6"/>
  <c r="F57" i="6"/>
  <c r="H57" i="6"/>
  <c r="H54" i="6"/>
  <c r="F62" i="6"/>
  <c r="H62" i="6"/>
  <c r="F58" i="6"/>
  <c r="H58" i="6"/>
  <c r="F60" i="6"/>
  <c r="H60" i="6"/>
  <c r="F63" i="6"/>
  <c r="H63" i="6"/>
  <c r="F59" i="6"/>
  <c r="H59" i="6"/>
  <c r="F55" i="6"/>
  <c r="C37" i="6"/>
  <c r="D25" i="6"/>
  <c r="C25" i="6"/>
  <c r="D26" i="6"/>
  <c r="C26" i="6"/>
  <c r="D21" i="6"/>
  <c r="C21" i="6"/>
  <c r="D22" i="6"/>
  <c r="C22" i="6"/>
  <c r="H47" i="6"/>
  <c r="D47" i="6"/>
  <c r="C52" i="6"/>
  <c r="C50" i="6"/>
  <c r="C44" i="6"/>
  <c r="G68" i="6"/>
  <c r="H68" i="6"/>
  <c r="D68" i="6"/>
  <c r="C39" i="6"/>
  <c r="C35" i="6"/>
  <c r="C46" i="6"/>
  <c r="C34" i="6"/>
  <c r="D34" i="6"/>
  <c r="D31" i="6"/>
  <c r="C30" i="6"/>
  <c r="D30" i="6"/>
  <c r="C32" i="6"/>
  <c r="D32" i="6"/>
  <c r="R9" i="5"/>
  <c r="G66" i="6"/>
  <c r="H66" i="6"/>
  <c r="C66" i="6"/>
  <c r="G67" i="6"/>
  <c r="H67" i="6"/>
  <c r="D67" i="6"/>
  <c r="G65" i="6"/>
  <c r="H65" i="6"/>
  <c r="C65" i="6"/>
  <c r="R8" i="5"/>
  <c r="R7" i="5"/>
  <c r="C49" i="6"/>
  <c r="C47" i="6"/>
  <c r="C60" i="6"/>
  <c r="D60" i="6"/>
  <c r="D58" i="6"/>
  <c r="C58" i="6"/>
  <c r="D63" i="6"/>
  <c r="C63" i="6"/>
  <c r="C62" i="6"/>
  <c r="D62" i="6"/>
  <c r="C54" i="6"/>
  <c r="D54" i="6"/>
  <c r="D57" i="6"/>
  <c r="C57" i="6"/>
  <c r="F56" i="6"/>
  <c r="H56" i="6"/>
  <c r="H55" i="6"/>
  <c r="D59" i="6"/>
  <c r="C59" i="6"/>
  <c r="C68" i="6"/>
  <c r="X9" i="5"/>
  <c r="D65" i="6"/>
  <c r="X7" i="5"/>
  <c r="X8" i="5"/>
  <c r="D66" i="6"/>
  <c r="C67" i="6"/>
  <c r="H69" i="6"/>
  <c r="H70" i="6"/>
  <c r="D2" i="6"/>
  <c r="D55" i="6"/>
  <c r="C55" i="6"/>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<sst xmlns="http://schemas.openxmlformats.org/spreadsheetml/2006/main" count="28030" uniqueCount="16040">
  <si>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</si>
  <si>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</si>
  <si>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</si>
  <si>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</si>
  <si>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</si>
  <si>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</si>
  <si>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</si>
  <si>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</si>
  <si>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</si>
  <si>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</si>
  <si>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</si>
  <si>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</si>
  <si>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</si>
  <si>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</si>
  <si>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</si>
  <si>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</si>
  <si>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</si>
  <si>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</si>
  <si>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</si>
  <si>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</si>
  <si>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</si>
  <si>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</si>
  <si>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</si>
  <si>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</si>
  <si>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</si>
  <si>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</si>
  <si>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</si>
  <si>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</si>
  <si>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</si>
  <si>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</si>
  <si>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</si>
  <si>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</si>
  <si>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</si>
  <si>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</si>
  <si>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</si>
  <si>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</si>
  <si>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</si>
  <si>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</si>
  <si>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</si>
  <si>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</si>
  <si>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</si>
  <si>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</si>
  <si>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</si>
  <si>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</si>
  <si>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</si>
  <si>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</si>
  <si>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</si>
  <si>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</si>
  <si>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</si>
  <si>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</si>
  <si>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</si>
  <si>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</si>
  <si>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</si>
  <si>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</si>
  <si>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</si>
  <si>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</si>
  <si>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</si>
  <si>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</si>
  <si>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</si>
  <si>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</si>
  <si>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</si>
  <si>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</si>
  <si>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</si>
  <si>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</si>
  <si>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</si>
  <si>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</si>
  <si>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</si>
  <si>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</si>
  <si>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</si>
  <si>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</si>
  <si>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</si>
  <si>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</si>
  <si>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</si>
  <si>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</si>
  <si>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</si>
  <si>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</si>
  <si>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</si>
  <si>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</si>
  <si>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</si>
  <si>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</si>
  <si>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</si>
  <si>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</si>
  <si>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</si>
  <si>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</si>
  <si>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</si>
  <si>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</si>
  <si>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</si>
  <si>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</si>
  <si>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</si>
  <si>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</si>
  <si>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</si>
  <si>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</si>
  <si>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</si>
  <si>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</si>
  <si>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</si>
  <si>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</si>
  <si>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</si>
  <si>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</si>
  <si>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</si>
  <si>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</si>
  <si>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</si>
  <si>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</si>
  <si>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</si>
  <si>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</si>
  <si>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</si>
  <si>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</si>
  <si>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</si>
  <si>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</si>
  <si>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</si>
  <si>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</si>
  <si>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</si>
  <si>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</si>
  <si>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</si>
  <si>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</si>
  <si>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</si>
  <si>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</si>
  <si>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</si>
  <si>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</si>
  <si>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</si>
  <si>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</si>
  <si>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</si>
  <si>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</si>
  <si>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</si>
  <si>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</si>
  <si>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</si>
  <si>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</si>
  <si>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</si>
  <si>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</si>
  <si>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</si>
  <si>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</si>
  <si>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</si>
  <si>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</si>
  <si>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</si>
  <si>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</si>
  <si>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</si>
  <si>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</si>
  <si>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</si>
  <si>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</si>
  <si>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</si>
  <si>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</si>
  <si>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</si>
  <si>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</si>
  <si>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</si>
  <si>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</si>
  <si>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</si>
  <si>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</si>
  <si>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</si>
  <si>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</si>
  <si>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</si>
  <si>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</si>
  <si>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</si>
  <si>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</si>
  <si>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</si>
  <si>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</si>
  <si>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</si>
  <si>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</si>
  <si>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</si>
  <si>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</si>
  <si>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</si>
  <si>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</si>
  <si>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</si>
  <si>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</si>
  <si>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</si>
  <si>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</si>
  <si>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</si>
  <si>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</si>
  <si>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</si>
  <si>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</si>
  <si>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</si>
  <si>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</si>
  <si>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</si>
  <si>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</si>
  <si>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</si>
  <si>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</si>
  <si>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</si>
  <si>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</si>
  <si>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</si>
  <si>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</si>
  <si>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</si>
  <si>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</si>
  <si>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</si>
  <si>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</si>
  <si>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</si>
  <si>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</si>
  <si>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</si>
  <si>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</si>
  <si>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</si>
  <si>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</si>
  <si>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</si>
  <si>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</si>
  <si>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</si>
  <si>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</si>
  <si>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</si>
  <si>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</si>
  <si>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</si>
  <si>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</si>
  <si>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</si>
  <si>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</si>
  <si>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</si>
  <si>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</si>
  <si>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</si>
  <si>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</si>
  <si>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</si>
  <si>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</si>
  <si>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</si>
  <si>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</si>
  <si>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</si>
  <si>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</si>
  <si>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</si>
  <si>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</si>
  <si>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</si>
  <si>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</si>
  <si>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</si>
  <si>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</si>
  <si>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</si>
  <si>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</si>
  <si>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</si>
  <si>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</si>
  <si>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</si>
  <si>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</si>
  <si>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</si>
  <si>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</si>
  <si>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</si>
  <si>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</si>
  <si>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</si>
  <si>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</si>
  <si>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</si>
  <si>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</si>
  <si>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</si>
  <si>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</si>
  <si>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</si>
  <si>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</si>
  <si>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</si>
  <si>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</si>
  <si>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</si>
  <si>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</si>
  <si>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</si>
  <si>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</si>
  <si>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</si>
  <si>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</si>
  <si>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</si>
  <si>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</si>
  <si>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</si>
  <si>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</si>
  <si>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</si>
  <si>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</si>
  <si>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</si>
  <si>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</si>
  <si>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</si>
  <si>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</si>
  <si>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</si>
  <si>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</si>
  <si>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</si>
  <si>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</si>
  <si>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</si>
  <si>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</si>
  <si>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</si>
  <si>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</si>
  <si>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</si>
  <si>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</si>
  <si>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</si>
  <si>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</si>
  <si>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</si>
  <si>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</si>
  <si>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</si>
  <si>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</si>
  <si>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</si>
  <si>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</si>
  <si>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</si>
  <si>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</si>
  <si>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</si>
  <si>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</si>
  <si>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</si>
  <si>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</si>
  <si>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</si>
  <si>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</si>
  <si>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</si>
  <si>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</si>
  <si>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</si>
  <si>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</si>
  <si>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</si>
  <si>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</si>
  <si>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</si>
  <si>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</si>
  <si>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</si>
  <si>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</si>
  <si>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</si>
  <si>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</si>
  <si>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</si>
  <si>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</si>
  <si>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</si>
  <si>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</si>
  <si>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</si>
  <si>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</si>
  <si>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</si>
  <si>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</si>
  <si>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</si>
  <si>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</si>
  <si>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</si>
  <si>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</si>
  <si>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</si>
  <si>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</si>
  <si>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</si>
  <si>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</si>
  <si>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</si>
  <si>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</si>
  <si>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</si>
  <si>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</si>
  <si>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</si>
  <si>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</si>
  <si>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</si>
  <si>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</si>
  <si>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</si>
  <si>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</si>
  <si>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</si>
  <si>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</si>
  <si>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</si>
  <si>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</si>
  <si>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</si>
  <si>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</si>
  <si>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</si>
  <si>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</si>
  <si>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</si>
  <si>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</si>
  <si>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</si>
  <si>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</si>
  <si>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</si>
  <si>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</si>
  <si>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</si>
  <si>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</si>
  <si>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</si>
  <si>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</si>
  <si>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</si>
  <si>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</si>
  <si>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</si>
  <si>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</si>
  <si>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</si>
  <si>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</si>
  <si>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</si>
  <si>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</si>
  <si>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</si>
  <si>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</si>
  <si>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</si>
  <si>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</si>
  <si>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</si>
  <si>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</si>
  <si>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</si>
  <si>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</si>
  <si>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</si>
  <si>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</si>
  <si>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</si>
  <si>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</si>
  <si>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</si>
  <si>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</si>
  <si>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</si>
  <si>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</si>
  <si>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</si>
  <si>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</si>
  <si>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</si>
  <si>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</si>
  <si>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</si>
  <si>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</si>
  <si>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</si>
  <si>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</si>
  <si>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</si>
  <si>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</si>
  <si>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</si>
  <si>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</si>
  <si>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</si>
  <si>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</si>
  <si>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</si>
  <si>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</si>
  <si>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</si>
  <si>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</si>
  <si>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</si>
  <si>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</si>
  <si>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</si>
  <si>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</si>
  <si>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</si>
  <si>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</si>
  <si>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</si>
  <si>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</si>
  <si>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</si>
  <si>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</si>
  <si>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</si>
  <si>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</si>
  <si>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</si>
  <si>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</si>
  <si>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</si>
  <si>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</si>
  <si>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</si>
  <si>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</si>
  <si>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</si>
  <si>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</si>
  <si>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</si>
  <si>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</si>
  <si>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</si>
  <si>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</si>
  <si>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</si>
  <si>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</si>
  <si>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</si>
  <si>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</si>
  <si>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</si>
  <si>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</si>
  <si>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</si>
  <si>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</si>
  <si>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</si>
  <si>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</si>
  <si>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</si>
  <si>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</si>
  <si>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</si>
  <si>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</si>
  <si>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</si>
  <si>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</si>
  <si>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</si>
  <si>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</si>
  <si>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</si>
  <si>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</si>
  <si>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</si>
  <si>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</si>
  <si>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</si>
  <si>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</si>
  <si>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</si>
  <si>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</si>
  <si>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</si>
  <si>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</si>
  <si>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</si>
  <si>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</si>
  <si>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</si>
  <si>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</si>
  <si>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</si>
  <si>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</si>
  <si>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</si>
  <si>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</si>
  <si>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</si>
  <si>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</si>
  <si>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</si>
  <si>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</si>
  <si>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</si>
  <si>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</si>
  <si>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</si>
  <si>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</si>
  <si>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</si>
  <si>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</si>
  <si>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</si>
  <si>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</si>
  <si>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</si>
  <si>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</si>
  <si>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</si>
  <si>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</si>
  <si>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</si>
  <si>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</si>
  <si>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</si>
  <si>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</si>
  <si>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</si>
  <si>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</si>
  <si>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</si>
  <si>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</si>
  <si>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</si>
  <si>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</si>
  <si>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</si>
  <si>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</si>
  <si>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</si>
  <si>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</si>
  <si>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</si>
  <si>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</si>
  <si>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</si>
  <si>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</si>
  <si>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</si>
  <si>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</si>
  <si>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</si>
  <si>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</si>
  <si>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</si>
  <si>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</si>
  <si>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</si>
  <si>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</si>
  <si>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</si>
  <si>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</si>
  <si>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</si>
  <si>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</si>
  <si>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</si>
  <si>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</si>
  <si>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</si>
  <si>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</si>
  <si>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</si>
  <si>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</si>
  <si>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</si>
  <si>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</si>
  <si>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</si>
  <si>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</si>
  <si>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</si>
  <si>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</si>
  <si>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</si>
  <si>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</si>
  <si>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</si>
  <si>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</si>
  <si>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</si>
  <si>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</si>
  <si>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</si>
  <si>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</si>
  <si>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</si>
  <si>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</si>
  <si>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</si>
  <si>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</si>
  <si>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</si>
  <si>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</si>
  <si>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</si>
  <si>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</si>
  <si>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</si>
  <si>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</si>
  <si>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</si>
  <si>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</si>
  <si>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</si>
  <si>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</si>
  <si>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</si>
  <si>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</si>
  <si>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</si>
  <si>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</si>
  <si>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</si>
  <si>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</si>
  <si>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</si>
  <si>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</si>
  <si>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</si>
  <si>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</si>
  <si>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</si>
  <si>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</si>
  <si>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</si>
  <si>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</si>
  <si>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</si>
  <si>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</si>
  <si>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</si>
  <si>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</si>
  <si>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</si>
  <si>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</si>
  <si>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</si>
  <si>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</si>
  <si>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</si>
  <si>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</si>
  <si>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</si>
  <si>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</si>
  <si>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</si>
  <si>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</si>
  <si>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</si>
  <si>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</si>
  <si>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</si>
  <si>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</si>
  <si>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</si>
  <si>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</si>
  <si>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</si>
  <si>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</si>
  <si>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</si>
  <si>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</si>
  <si>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</si>
  <si>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</si>
  <si>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</si>
  <si>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</si>
  <si>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</si>
  <si>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</si>
  <si>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</si>
  <si>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</si>
  <si>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</si>
  <si>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</si>
  <si>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</si>
  <si>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</si>
  <si>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</si>
  <si>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</si>
  <si>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</si>
  <si>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</si>
  <si>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</si>
  <si>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</si>
  <si>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</si>
  <si>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</si>
  <si>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</si>
  <si>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</si>
  <si>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</si>
  <si>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</si>
  <si>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</si>
  <si>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</si>
  <si>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</si>
  <si>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</si>
  <si>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</si>
  <si>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</si>
  <si>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</si>
  <si>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</si>
  <si>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</si>
  <si>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</si>
  <si>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</si>
  <si>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</si>
  <si>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</si>
  <si>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</si>
  <si>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</si>
  <si>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</si>
  <si>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</si>
  <si>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</si>
  <si>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</si>
  <si>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</si>
  <si>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</si>
  <si>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</si>
  <si>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</si>
  <si>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</si>
  <si>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</si>
  <si>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</si>
  <si>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</si>
  <si>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</si>
  <si>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</si>
  <si>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</si>
  <si>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</si>
  <si>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</si>
  <si>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</si>
  <si>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</si>
  <si>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</si>
  <si>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</si>
  <si>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</si>
  <si>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</si>
  <si>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</si>
  <si>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</si>
  <si>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</si>
  <si>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</si>
  <si>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</si>
  <si>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</si>
  <si>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</si>
  <si>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</si>
  <si>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</si>
  <si>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</si>
  <si>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</si>
  <si>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</si>
  <si>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</si>
  <si>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</si>
  <si>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</si>
  <si>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</si>
  <si>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</si>
  <si>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</si>
  <si>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</si>
  <si>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</si>
  <si>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</si>
  <si>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</si>
  <si>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</si>
  <si>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</si>
  <si>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</si>
  <si>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</si>
  <si>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</si>
  <si>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</si>
  <si>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</si>
  <si>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</si>
  <si>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</si>
  <si>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</si>
  <si>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</si>
  <si>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</si>
  <si>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</si>
  <si>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</si>
  <si>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</si>
  <si>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</si>
  <si>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</si>
  <si>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</si>
  <si>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</si>
  <si>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</si>
  <si>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</si>
  <si>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</si>
  <si>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</si>
  <si>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</si>
  <si>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</si>
  <si>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</si>
  <si>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</si>
  <si>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</si>
  <si>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</si>
  <si>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</si>
  <si>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</si>
  <si>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</si>
  <si>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</si>
  <si>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</si>
  <si>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</si>
  <si>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</si>
  <si>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</si>
  <si>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</si>
  <si>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</si>
  <si>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</si>
  <si>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</si>
  <si>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</si>
  <si>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</si>
  <si>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</si>
  <si>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</si>
  <si>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</si>
  <si>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</si>
  <si>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</si>
  <si>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</si>
  <si>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</si>
  <si>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</si>
  <si>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</si>
  <si>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</si>
  <si>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</si>
  <si>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</si>
  <si>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</si>
  <si>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</si>
  <si>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</si>
  <si>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</si>
  <si>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</si>
  <si>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</si>
  <si>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</si>
  <si>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</si>
  <si>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</si>
  <si>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</si>
  <si>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</si>
  <si>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</si>
  <si>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</si>
  <si>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</si>
  <si>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</si>
  <si>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</si>
  <si>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</si>
  <si>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</si>
  <si>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</si>
  <si>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</si>
  <si>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</si>
  <si>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</si>
  <si>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</si>
  <si>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</si>
  <si>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</si>
  <si>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</si>
  <si>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</si>
  <si>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</si>
  <si>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</si>
  <si>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</si>
  <si>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</si>
  <si>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</si>
  <si>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</si>
  <si>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</si>
  <si>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</si>
  <si>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</si>
  <si>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</si>
  <si>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</si>
  <si>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</si>
  <si>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</si>
  <si>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</si>
  <si>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</si>
  <si>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</si>
  <si>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</si>
  <si>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</si>
  <si>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</si>
  <si>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</si>
  <si>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</si>
  <si>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</si>
  <si>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</si>
  <si>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</si>
  <si>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</si>
  <si>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</si>
  <si>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</si>
  <si>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</si>
  <si>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</si>
  <si>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</si>
  <si>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</si>
  <si>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</si>
  <si>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</si>
  <si>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</si>
  <si>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</si>
  <si>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</si>
  <si>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</si>
  <si>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</si>
  <si>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</si>
  <si>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</si>
  <si>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</si>
  <si>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</si>
  <si>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</si>
  <si>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</si>
  <si>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</si>
  <si>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</si>
  <si>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</si>
  <si>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</si>
  <si>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</si>
  <si>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</si>
  <si>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</si>
  <si>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</si>
  <si>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</si>
  <si>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</si>
  <si>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</si>
  <si>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</si>
  <si>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</si>
  <si>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</si>
  <si>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</si>
  <si>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</si>
  <si>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</si>
  <si>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</si>
  <si>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</si>
  <si>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</si>
  <si>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</si>
  <si>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</si>
  <si>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</si>
  <si>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</si>
  <si>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</si>
  <si>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</si>
  <si>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</si>
  <si>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</si>
  <si>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</si>
  <si>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</si>
  <si>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</si>
  <si>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</si>
  <si>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</si>
  <si>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</si>
  <si>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</si>
  <si>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</si>
  <si>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</si>
  <si>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</si>
  <si>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</si>
  <si>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</si>
  <si>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</si>
  <si>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</si>
  <si>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</si>
  <si>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</si>
  <si>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</si>
  <si>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</si>
  <si>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</si>
  <si>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</si>
  <si>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</si>
  <si>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</si>
  <si>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</si>
  <si>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</si>
  <si>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</si>
  <si>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</si>
  <si>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</si>
  <si>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</si>
  <si>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</si>
  <si>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</si>
  <si>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</si>
  <si>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</si>
  <si>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</si>
  <si>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</si>
  <si>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</si>
  <si>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</si>
  <si>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</si>
  <si>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</si>
  <si>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</si>
  <si>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</si>
  <si>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</si>
  <si>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</si>
  <si>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</si>
  <si>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</si>
  <si>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</si>
  <si>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</si>
  <si>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</si>
  <si>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</si>
  <si>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</si>
  <si>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</si>
  <si>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</si>
  <si>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</si>
  <si>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</si>
  <si>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</si>
  <si>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</si>
  <si>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</si>
  <si>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</si>
  <si>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</si>
  <si>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</si>
  <si>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</si>
  <si>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</si>
  <si>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</si>
  <si>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</si>
  <si>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</si>
  <si>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</si>
  <si>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</si>
  <si>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</si>
  <si>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</si>
  <si>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</si>
  <si>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</si>
  <si>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</si>
  <si>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</si>
  <si>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</si>
  <si>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</si>
  <si>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</si>
  <si>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</si>
  <si>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</si>
  <si>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</si>
  <si>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</si>
  <si>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</si>
  <si>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</si>
  <si>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</si>
  <si>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</si>
  <si>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</si>
  <si>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</si>
  <si>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</si>
  <si>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</si>
  <si>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</si>
  <si>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</si>
  <si>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</si>
  <si>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</si>
  <si>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</si>
  <si>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</si>
  <si>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</si>
  <si>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</si>
  <si>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</si>
  <si>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</si>
  <si>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</si>
  <si>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</si>
  <si>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</si>
  <si>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</si>
  <si>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</si>
  <si>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</si>
  <si>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</si>
  <si>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</si>
  <si>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</si>
  <si>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</si>
  <si>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</si>
  <si>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</si>
  <si>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</si>
  <si>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</si>
  <si>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</si>
  <si>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</si>
  <si>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</si>
  <si>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</si>
  <si>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</si>
  <si>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</si>
  <si>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</si>
  <si>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</si>
  <si>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</si>
  <si>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</si>
  <si>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</si>
  <si>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</si>
  <si>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</si>
  <si>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</si>
  <si>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</si>
  <si>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</si>
  <si>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</si>
  <si>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</si>
  <si>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</si>
  <si>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</si>
  <si>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</si>
  <si>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</si>
  <si>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</si>
  <si>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</si>
  <si>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</si>
  <si>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</si>
  <si>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</si>
  <si>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</si>
  <si>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</si>
  <si>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</si>
  <si>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</si>
  <si>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</si>
  <si>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</si>
  <si>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</si>
  <si>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</si>
  <si>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</si>
  <si>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</si>
  <si>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</si>
  <si>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</si>
  <si>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</si>
  <si>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</si>
  <si>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</si>
  <si>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</si>
  <si>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</si>
  <si>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</si>
  <si>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</si>
  <si>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</si>
  <si>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</si>
  <si>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</si>
  <si>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</si>
  <si>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</si>
  <si>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</si>
  <si>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</si>
  <si>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</si>
  <si>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</si>
  <si>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</si>
  <si>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</si>
  <si>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</si>
  <si>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</si>
  <si>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</si>
  <si>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</si>
  <si>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</si>
  <si>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</si>
  <si>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</si>
  <si>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</si>
  <si>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</si>
  <si>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</si>
  <si>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</si>
  <si>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</si>
  <si>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</si>
  <si>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</si>
  <si>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</si>
  <si>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</si>
  <si>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</si>
  <si>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</si>
  <si>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</si>
  <si>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</si>
  <si>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</si>
  <si>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</si>
  <si>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</si>
  <si>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</si>
  <si>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</si>
  <si>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</si>
  <si>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</si>
  <si>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</si>
  <si>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</si>
  <si>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</si>
  <si>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</si>
  <si>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</si>
  <si>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</si>
  <si>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</si>
  <si>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</si>
  <si>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</si>
  <si>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</si>
  <si>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</si>
  <si>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</si>
  <si>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</si>
  <si>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</si>
  <si>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</si>
  <si>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</si>
  <si>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</si>
  <si>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</si>
  <si>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</si>
  <si>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</si>
  <si>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</si>
  <si>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</si>
  <si>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</si>
  <si>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</si>
  <si>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</si>
  <si>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</si>
  <si>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</si>
  <si>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</si>
  <si>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</si>
  <si>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</si>
  <si>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</si>
  <si>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</si>
  <si>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</si>
  <si>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</si>
  <si>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</si>
  <si>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</si>
  <si>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</si>
  <si>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</si>
  <si>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</si>
  <si>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</si>
  <si>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</si>
  <si>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</si>
  <si>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</si>
  <si>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</si>
  <si>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</si>
  <si>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</si>
  <si>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</si>
  <si>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</si>
  <si>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</si>
  <si>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</si>
  <si>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</si>
  <si>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</si>
  <si>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</si>
  <si>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</si>
  <si>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</si>
  <si>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</si>
  <si>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</si>
  <si>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</si>
  <si>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</si>
  <si>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</si>
  <si>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</si>
  <si>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</si>
  <si>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</si>
  <si>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</si>
  <si>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</si>
  <si>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</si>
  <si>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</si>
  <si>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</si>
  <si>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</si>
  <si>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</si>
  <si>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</si>
  <si>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</si>
  <si>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</si>
  <si>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</si>
  <si>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</si>
  <si>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</si>
  <si>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</si>
  <si>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</si>
  <si>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</si>
  <si>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</si>
  <si>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</si>
  <si>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</si>
  <si>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</si>
  <si>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</si>
  <si>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</si>
  <si>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</si>
  <si>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</si>
  <si>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</si>
  <si>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</si>
  <si>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</si>
  <si>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</si>
  <si>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</si>
  <si>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</si>
  <si>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</si>
  <si>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</si>
  <si>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</si>
  <si>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</si>
  <si>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</si>
  <si>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</si>
  <si>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</si>
  <si>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</si>
  <si>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</si>
  <si>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</si>
  <si>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</si>
  <si>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</si>
  <si>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</si>
  <si>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</si>
  <si>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</si>
  <si>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</si>
  <si>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</si>
  <si>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</si>
  <si>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</si>
  <si>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</si>
  <si>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</si>
  <si>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</si>
  <si>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</si>
  <si>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</si>
  <si>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</si>
  <si>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</si>
  <si>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</si>
  <si>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</si>
  <si>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</si>
  <si>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</si>
  <si>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</si>
  <si>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</si>
  <si>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</si>
  <si>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</si>
  <si>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</si>
  <si>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</si>
  <si>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</si>
  <si>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</si>
  <si>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</si>
  <si>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</si>
  <si>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</si>
  <si>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</si>
  <si>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</si>
  <si>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</si>
  <si>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</si>
  <si>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</si>
  <si>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</si>
  <si>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</si>
  <si>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</si>
  <si>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</si>
  <si>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</si>
  <si>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</si>
  <si>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</si>
  <si>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</si>
  <si>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</si>
  <si>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</si>
  <si>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</si>
  <si>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</si>
  <si>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</si>
  <si>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</si>
  <si>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</si>
  <si>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</si>
  <si>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</si>
  <si>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</si>
  <si>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</si>
  <si>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</si>
  <si>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</si>
  <si>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</si>
  <si>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</si>
  <si>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</si>
  <si>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</si>
  <si>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</si>
  <si>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</si>
  <si>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</si>
  <si>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</si>
  <si>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</si>
  <si>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</si>
  <si>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</si>
  <si>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</si>
  <si>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</si>
  <si>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</si>
  <si>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</si>
  <si>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</si>
  <si>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</si>
  <si>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</si>
  <si>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</si>
  <si>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</si>
  <si>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</si>
  <si>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</si>
  <si>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</si>
  <si>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</si>
  <si>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</si>
  <si>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</si>
  <si>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</si>
  <si>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</si>
  <si>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</si>
  <si>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</si>
  <si>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</si>
  <si>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</si>
  <si>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</si>
  <si>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</si>
  <si>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</si>
  <si>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</si>
  <si>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</si>
  <si>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</si>
  <si>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</si>
  <si>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</si>
  <si>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</si>
  <si>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</si>
  <si>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</si>
  <si>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</si>
  <si>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</si>
  <si>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</si>
  <si>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</si>
  <si>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</si>
  <si>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</si>
  <si>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</si>
  <si>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</si>
  <si>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</si>
  <si>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</si>
  <si>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</si>
  <si>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</si>
  <si>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</si>
  <si>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</si>
  <si>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</si>
  <si>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</si>
  <si>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</si>
  <si>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</si>
  <si>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</si>
  <si>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</si>
  <si>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</si>
  <si>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</si>
  <si>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</si>
  <si>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</si>
  <si>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</si>
  <si>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</si>
  <si>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</si>
  <si>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</si>
  <si>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</si>
  <si>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</si>
  <si>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</si>
  <si>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</si>
  <si>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</si>
  <si>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</si>
  <si>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</si>
  <si>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</si>
  <si>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</si>
  <si>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</si>
  <si>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</si>
  <si>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</si>
  <si>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</si>
  <si>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</si>
  <si>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</si>
  <si>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</si>
  <si>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</si>
  <si>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</si>
  <si>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</si>
  <si>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</si>
  <si>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</si>
  <si>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</si>
  <si>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</si>
  <si>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</si>
  <si>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</si>
  <si>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</si>
  <si>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</si>
  <si>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</si>
  <si>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</si>
  <si>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</si>
  <si>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</si>
  <si>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</si>
  <si>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</si>
  <si>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</si>
  <si>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</si>
  <si>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</si>
  <si>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</si>
  <si>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</si>
  <si>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</si>
  <si>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</si>
  <si>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</si>
  <si>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</si>
  <si>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</si>
  <si>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</si>
  <si>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</si>
  <si>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</si>
  <si>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</si>
  <si>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</si>
  <si>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</si>
  <si>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</si>
  <si>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</si>
  <si>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</si>
  <si>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</si>
  <si>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</si>
  <si>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</si>
  <si>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</si>
  <si>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</si>
  <si>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</si>
  <si>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</si>
  <si>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</si>
  <si>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</si>
  <si>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</si>
  <si>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</si>
  <si>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</si>
  <si>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</si>
  <si>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</si>
  <si>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</si>
  <si>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</si>
  <si>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</si>
  <si>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</si>
  <si>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</si>
  <si>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</si>
  <si>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</si>
  <si>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</si>
  <si>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</si>
  <si>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</si>
  <si>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</si>
  <si>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</si>
  <si>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</si>
  <si>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</si>
  <si>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</si>
  <si>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</si>
  <si>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</si>
  <si>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</si>
  <si>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</si>
  <si>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</si>
  <si>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</si>
  <si>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</si>
  <si>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</si>
  <si>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</si>
  <si>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</si>
  <si>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</si>
  <si>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</si>
  <si>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</si>
  <si>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</si>
  <si>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</si>
  <si>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</si>
  <si>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</si>
  <si>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</si>
  <si>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</si>
  <si>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</si>
  <si>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</si>
  <si>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</si>
  <si>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</si>
  <si>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</si>
  <si>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</si>
  <si>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</si>
  <si>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</si>
  <si>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</si>
  <si>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</si>
  <si>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</si>
  <si>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</si>
  <si>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</si>
  <si>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</si>
  <si>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</si>
  <si>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</si>
  <si>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</si>
  <si>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</si>
  <si>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</si>
  <si>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</si>
  <si>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</si>
  <si>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</si>
  <si>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</si>
  <si>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</si>
  <si>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</si>
  <si>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</si>
  <si>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</si>
  <si>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</si>
  <si>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</si>
  <si>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</si>
  <si>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</si>
  <si>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</si>
  <si>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</si>
  <si>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</si>
  <si>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</si>
  <si>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</si>
  <si>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</si>
  <si>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</si>
  <si>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</si>
  <si>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</si>
  <si>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</si>
  <si>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</si>
  <si>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</si>
  <si>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</si>
  <si>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</si>
  <si>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</si>
  <si>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</si>
  <si>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</si>
  <si>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</si>
  <si>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</si>
  <si>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</si>
  <si>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</si>
  <si>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</si>
  <si>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</si>
  <si>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</si>
  <si>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</si>
  <si>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</si>
  <si>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</si>
  <si>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</si>
  <si>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</si>
  <si>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</si>
  <si>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</si>
  <si>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</si>
  <si>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</si>
  <si>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</si>
  <si>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</si>
  <si>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</si>
  <si>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</si>
  <si>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</si>
  <si>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</si>
  <si>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</si>
  <si>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</si>
  <si>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</si>
  <si>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</si>
  <si>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</si>
  <si>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</si>
  <si>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</si>
  <si>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</si>
  <si>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</si>
  <si>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</si>
  <si>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</si>
  <si>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</si>
  <si>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</si>
  <si>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</si>
  <si>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</si>
  <si>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</si>
  <si>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</si>
  <si>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</si>
  <si>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</si>
  <si>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</si>
  <si>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</si>
  <si>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</si>
  <si>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</si>
  <si>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</si>
  <si>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</si>
  <si>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</si>
  <si>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</si>
  <si>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</si>
  <si>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</si>
  <si>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</si>
  <si>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</si>
  <si>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</si>
  <si>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</si>
  <si>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</si>
  <si>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</si>
  <si>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</si>
  <si>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</si>
  <si>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</si>
  <si>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</si>
  <si>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</si>
  <si>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</si>
  <si>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</si>
  <si>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</si>
  <si>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</si>
  <si>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</si>
  <si>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</si>
  <si>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</si>
  <si>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</si>
  <si>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</si>
  <si>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</si>
  <si>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</si>
  <si>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</si>
  <si>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</si>
  <si>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</si>
  <si>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</si>
  <si>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</si>
  <si>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</si>
  <si>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</si>
  <si>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</si>
  <si>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</si>
  <si>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</si>
  <si>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</si>
  <si>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</si>
  <si>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</si>
  <si>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</si>
  <si>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</si>
  <si>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</si>
  <si>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</si>
  <si>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</si>
  <si>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</si>
  <si>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</si>
  <si>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</si>
  <si>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</si>
  <si>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</si>
  <si>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</si>
  <si>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</si>
  <si>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</si>
  <si>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</si>
  <si>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</si>
  <si>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</si>
  <si>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</si>
  <si>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</si>
  <si>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</si>
  <si>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</si>
  <si>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</si>
  <si>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</si>
  <si>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</si>
  <si>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</si>
  <si>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</si>
  <si>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</si>
  <si>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</si>
  <si>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</si>
  <si>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</si>
  <si>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</si>
  <si>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</si>
  <si>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</si>
  <si>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</si>
  <si>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</si>
  <si>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</si>
  <si>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</si>
  <si>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</si>
  <si>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</si>
  <si>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</si>
  <si>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</si>
  <si>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</si>
  <si>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</si>
  <si>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</si>
  <si>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</si>
  <si>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</si>
  <si>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</si>
  <si>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</si>
  <si>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</si>
  <si>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</si>
  <si>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</si>
  <si>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</si>
  <si>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</si>
  <si>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</si>
  <si>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</si>
  <si>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</si>
  <si>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</si>
  <si>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</si>
  <si>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</si>
  <si>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</si>
  <si>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</si>
  <si>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</si>
  <si>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</si>
  <si>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</si>
  <si>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</si>
  <si>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</si>
  <si>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</si>
  <si>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</si>
  <si>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</si>
  <si>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</si>
  <si>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</si>
  <si>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</si>
  <si>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</si>
  <si>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</si>
  <si>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</si>
  <si>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</si>
  <si>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</si>
  <si>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</si>
  <si>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</si>
  <si>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</si>
  <si>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</si>
  <si>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</si>
  <si>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</si>
  <si>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</si>
  <si>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</si>
  <si>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</si>
  <si>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</si>
  <si>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</si>
  <si>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</si>
  <si>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</si>
  <si>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</si>
  <si>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</si>
  <si>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</si>
  <si>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</si>
  <si>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</si>
  <si>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</si>
  <si>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</si>
  <si>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</si>
  <si>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</si>
  <si>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</si>
  <si>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</si>
  <si>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</si>
  <si>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</si>
  <si>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</si>
  <si>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</si>
  <si>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</si>
  <si>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</si>
  <si>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</si>
  <si>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</si>
  <si>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</si>
  <si>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</si>
  <si>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</si>
  <si>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</si>
  <si>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</si>
  <si>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</si>
  <si>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</si>
  <si>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</si>
  <si>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</si>
  <si>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</si>
  <si>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</si>
  <si>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</si>
  <si>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</si>
  <si>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</si>
  <si>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</si>
  <si>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</si>
  <si>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</si>
  <si>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</si>
  <si>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</si>
  <si>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</si>
  <si>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</si>
  <si>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</si>
  <si>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</si>
  <si>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</si>
  <si>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</si>
  <si>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</si>
  <si>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</si>
  <si>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</si>
  <si>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</si>
  <si>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</si>
  <si>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</si>
  <si>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</si>
  <si>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</si>
  <si>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</si>
  <si>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</si>
  <si>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</si>
  <si>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</si>
  <si>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</si>
  <si>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</si>
  <si>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</si>
  <si>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</si>
  <si>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</si>
  <si>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</si>
  <si>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</si>
  <si>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</si>
  <si>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</si>
  <si>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</si>
  <si>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</si>
  <si>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</si>
  <si>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</si>
  <si>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</si>
  <si>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</si>
  <si>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</si>
  <si>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</si>
  <si>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</si>
  <si>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</si>
  <si>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</si>
  <si>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</si>
  <si>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</si>
  <si>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</si>
  <si>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</si>
  <si>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</si>
  <si>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</si>
  <si>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</si>
  <si>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</si>
  <si>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</si>
  <si>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</si>
  <si>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</si>
  <si>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</si>
  <si>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</si>
  <si>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</si>
  <si>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</si>
  <si>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</si>
  <si>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</si>
  <si>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</si>
  <si>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</si>
  <si>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</si>
  <si>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</si>
  <si>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</si>
  <si>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</si>
  <si>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</si>
  <si>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</si>
  <si>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</si>
  <si>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</si>
  <si>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</si>
  <si>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</si>
  <si>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</si>
  <si>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</si>
  <si>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</si>
  <si>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</si>
  <si>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</si>
  <si>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</si>
  <si>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</si>
  <si>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</si>
  <si>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</si>
  <si>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</si>
  <si>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</si>
  <si>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</si>
  <si>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</si>
  <si>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</si>
  <si>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</si>
  <si>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</si>
  <si>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</si>
  <si>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</si>
  <si>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</si>
  <si>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</si>
  <si>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</si>
  <si>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</si>
  <si>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</si>
  <si>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</si>
  <si>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</si>
  <si>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</si>
  <si>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</si>
  <si>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</si>
  <si>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</si>
  <si>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</si>
  <si>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</si>
  <si>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</si>
  <si>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</si>
  <si>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</si>
  <si>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</si>
  <si>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</si>
  <si>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</si>
  <si>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</si>
  <si>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</si>
  <si>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</si>
  <si>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</si>
  <si>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</si>
  <si>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</si>
  <si>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</si>
  <si>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</si>
  <si>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</si>
  <si>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</si>
  <si>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</si>
  <si>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</si>
  <si>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</si>
  <si>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</si>
  <si>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</si>
  <si>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</si>
  <si>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</si>
  <si>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</si>
  <si>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</si>
  <si>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</si>
  <si>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</si>
  <si>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</si>
  <si>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</si>
  <si>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</si>
  <si>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</si>
  <si>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</si>
  <si>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</si>
  <si>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</si>
  <si>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</si>
  <si>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</si>
  <si>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</si>
  <si>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</si>
  <si>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</si>
  <si>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</si>
  <si>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</si>
  <si>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</si>
  <si>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</si>
  <si>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</si>
  <si>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</si>
  <si>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</si>
  <si>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</si>
  <si>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</si>
  <si>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</si>
  <si>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</si>
  <si>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</si>
  <si>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</si>
  <si>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</si>
  <si>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</si>
  <si>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</si>
  <si>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</si>
  <si>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</si>
  <si>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</si>
  <si>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</si>
  <si>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</si>
  <si>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</si>
  <si>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</si>
  <si>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</si>
  <si>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</si>
  <si>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</si>
  <si>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</si>
  <si>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</si>
  <si>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</si>
  <si>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</si>
  <si>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</si>
  <si>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</si>
  <si>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</si>
  <si>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</si>
  <si>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</si>
  <si>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</si>
  <si>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</si>
  <si>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</si>
  <si>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</si>
  <si>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</si>
  <si>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</si>
  <si>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</si>
  <si>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</si>
  <si>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</si>
  <si>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</si>
  <si>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</si>
  <si>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</si>
  <si>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</si>
  <si>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</si>
  <si>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</si>
  <si>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</si>
  <si>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</si>
  <si>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</si>
  <si>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</si>
  <si>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</si>
  <si>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</si>
  <si>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</si>
  <si>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</si>
  <si>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</si>
  <si>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</si>
  <si>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</si>
  <si>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</si>
  <si>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</si>
  <si>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</si>
  <si>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</si>
  <si>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</si>
  <si>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</si>
  <si>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</si>
  <si>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</si>
  <si>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</si>
  <si>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</si>
  <si>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</si>
  <si>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</si>
  <si>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</si>
  <si>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</si>
  <si>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</si>
  <si>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</si>
  <si>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</si>
  <si>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</si>
  <si>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</si>
  <si>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</si>
  <si>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</si>
  <si>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</si>
  <si>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</si>
  <si>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</si>
  <si>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</si>
  <si>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</si>
  <si>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</si>
  <si>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</si>
  <si>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</si>
  <si>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</si>
  <si>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</si>
  <si>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</si>
  <si>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</si>
  <si>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</si>
  <si>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</si>
  <si>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</si>
  <si>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</si>
  <si>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</si>
  <si>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</si>
  <si>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</si>
  <si>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</si>
  <si>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</si>
  <si>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</si>
  <si>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</si>
  <si>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</si>
  <si>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</si>
  <si>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</si>
  <si>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</si>
  <si>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</si>
  <si>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</si>
  <si>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</si>
  <si>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</si>
  <si>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</si>
  <si>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</si>
  <si>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</si>
  <si>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</si>
  <si>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</si>
  <si>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</si>
  <si>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</si>
  <si>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</si>
  <si>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</si>
  <si>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</si>
  <si>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</si>
  <si>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</si>
  <si>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</si>
  <si>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</si>
  <si>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</si>
  <si>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</si>
  <si>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</si>
  <si>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</si>
  <si>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</si>
  <si>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</si>
  <si>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</si>
  <si>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</si>
  <si>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</si>
  <si>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</si>
  <si>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</si>
  <si>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</si>
  <si>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</si>
  <si>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</si>
  <si>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</si>
  <si>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</si>
  <si>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</si>
  <si>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</si>
  <si>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</si>
  <si>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</si>
  <si>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</si>
  <si>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</si>
  <si>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</si>
  <si>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</si>
  <si>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</si>
  <si>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</si>
  <si>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</si>
  <si>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</si>
  <si>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</si>
  <si>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</si>
  <si>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</si>
  <si>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</si>
  <si>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</si>
  <si>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</si>
  <si>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</si>
  <si>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</si>
  <si>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</si>
  <si>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</si>
  <si>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</si>
  <si>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</si>
  <si>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</si>
  <si>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</si>
  <si>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</si>
  <si>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</si>
  <si>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</si>
  <si>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</si>
  <si>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</si>
  <si>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</si>
  <si>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</si>
  <si>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</si>
  <si>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</si>
  <si>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</si>
  <si>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</si>
  <si>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</si>
  <si>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</si>
  <si>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</si>
  <si>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</si>
  <si>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</si>
  <si>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</si>
  <si>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</si>
  <si>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</si>
  <si>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</si>
  <si>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</si>
  <si>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</si>
  <si>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</si>
  <si>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</si>
  <si>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</si>
  <si>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</si>
  <si>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</si>
  <si>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</si>
  <si>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</si>
  <si>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</si>
  <si>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</si>
  <si>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</si>
  <si>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</si>
  <si>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</si>
  <si>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</si>
  <si>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</si>
  <si>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</si>
  <si>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</si>
  <si>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</si>
  <si>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</si>
  <si>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</si>
  <si>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</si>
  <si>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</si>
  <si>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</si>
  <si>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</si>
  <si>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</si>
  <si>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</si>
  <si>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</si>
  <si>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</si>
  <si>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</si>
  <si>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</si>
  <si>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</si>
  <si>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</si>
  <si>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</si>
  <si>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</si>
  <si>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</si>
  <si>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</si>
  <si>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</si>
  <si>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</si>
  <si>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</si>
  <si>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</si>
  <si>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</si>
  <si>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</si>
  <si>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</si>
  <si>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</si>
  <si>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</si>
  <si>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</si>
  <si>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</si>
  <si>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</si>
  <si>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</si>
  <si>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</si>
  <si>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</si>
  <si>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</si>
  <si>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</si>
  <si>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</si>
  <si>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</si>
  <si>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</si>
  <si>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</si>
  <si>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</si>
  <si>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</si>
  <si>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</si>
  <si>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</si>
  <si>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</si>
  <si>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</si>
  <si>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</si>
  <si>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</si>
  <si>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</si>
  <si>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</si>
  <si>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</si>
  <si>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</si>
  <si>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</si>
  <si>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</si>
  <si>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</si>
  <si>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</si>
  <si>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</si>
  <si>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</si>
  <si>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</si>
  <si>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</si>
  <si>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</si>
  <si>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</si>
  <si>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</si>
  <si>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</si>
  <si>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</si>
  <si>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</si>
  <si>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</si>
  <si>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</si>
  <si>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</si>
  <si>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</si>
  <si>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</si>
  <si>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</si>
  <si>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</si>
  <si>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</si>
  <si>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</si>
  <si>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</si>
  <si>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</si>
  <si>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</si>
  <si>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</si>
  <si>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</si>
  <si>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</si>
  <si>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</si>
  <si>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</si>
  <si>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</si>
  <si>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</si>
  <si>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</si>
  <si>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</si>
  <si>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</si>
  <si>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</si>
  <si>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</si>
  <si>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</si>
  <si>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</si>
  <si>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</si>
  <si>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</si>
  <si>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</si>
  <si>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</si>
  <si>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</si>
  <si>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</si>
  <si>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</si>
  <si>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</si>
  <si>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</si>
  <si>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</si>
  <si>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</si>
  <si>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</si>
  <si>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</si>
  <si>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</si>
  <si>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</si>
  <si>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</si>
  <si>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</si>
  <si>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</si>
  <si>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</si>
  <si>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</si>
  <si>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</si>
  <si>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</si>
  <si>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</si>
  <si>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</si>
  <si>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</si>
  <si>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</si>
  <si>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</si>
  <si>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</si>
  <si>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</si>
  <si>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</si>
  <si>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</si>
  <si>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</si>
  <si>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</si>
  <si>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</si>
  <si>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</si>
  <si>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</si>
  <si>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</si>
  <si>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</si>
  <si>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</si>
  <si>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</si>
  <si>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</si>
  <si>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</si>
  <si>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</si>
  <si>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</si>
  <si>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</si>
  <si>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</si>
  <si>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</si>
  <si>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</si>
  <si>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</si>
  <si>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</si>
  <si>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</si>
  <si>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</si>
  <si>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</si>
  <si>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</si>
  <si>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</si>
  <si>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</si>
  <si>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</si>
  <si>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</si>
  <si>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</si>
  <si>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</si>
  <si>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</si>
  <si>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</si>
  <si>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</si>
  <si>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</si>
  <si>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</si>
  <si>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</si>
  <si>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</si>
  <si>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</si>
  <si>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</si>
  <si>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</si>
  <si>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</si>
  <si>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</si>
  <si>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</si>
  <si>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</si>
  <si>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</si>
  <si>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</si>
  <si>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</si>
  <si>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</si>
  <si>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</si>
  <si>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</si>
  <si>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</si>
  <si>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</si>
  <si>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</si>
  <si>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</si>
  <si>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</si>
  <si>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</si>
  <si>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</si>
  <si>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</si>
  <si>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</si>
  <si>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</si>
  <si>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</si>
  <si>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</si>
  <si>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</si>
  <si>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</si>
  <si>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</si>
  <si>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</si>
  <si>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</si>
  <si>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</si>
  <si>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</si>
  <si>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</si>
  <si>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</si>
  <si>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</si>
  <si>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</si>
  <si>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</si>
  <si>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</si>
  <si>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</si>
  <si>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</si>
  <si>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</si>
  <si>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</si>
  <si>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</si>
  <si>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</si>
  <si>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</si>
  <si>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</si>
  <si>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</si>
  <si>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</si>
  <si>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</si>
  <si>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</si>
  <si>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</si>
  <si>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</si>
  <si>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</si>
  <si>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</si>
  <si>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</si>
  <si>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</si>
  <si>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</si>
  <si>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</si>
  <si>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</si>
  <si>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</si>
  <si>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</si>
  <si>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</si>
  <si>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</si>
  <si>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</si>
  <si>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</si>
  <si>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</si>
  <si>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</si>
  <si>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</si>
  <si>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</si>
  <si>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</si>
  <si>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</si>
  <si>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</si>
  <si>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</si>
  <si>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</si>
  <si>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</si>
  <si>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</si>
  <si>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</si>
  <si>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</si>
  <si>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</si>
  <si>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</si>
  <si>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</si>
  <si>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</si>
  <si>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</si>
  <si>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</si>
  <si>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</si>
  <si>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</si>
  <si>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</si>
  <si>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</si>
  <si>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</si>
  <si>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</si>
  <si>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</si>
  <si>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</si>
  <si>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</si>
  <si>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</si>
  <si>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</si>
  <si>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</si>
  <si>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</si>
  <si>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</si>
  <si>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</si>
  <si>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</si>
  <si>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</si>
  <si>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</si>
  <si>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</si>
  <si>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</si>
  <si>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</si>
  <si>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</si>
  <si>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</si>
  <si>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</si>
  <si>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</si>
  <si>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</si>
  <si>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</si>
  <si>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</si>
  <si>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</si>
  <si>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</si>
  <si>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</si>
  <si>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</si>
  <si>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</si>
  <si>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</si>
  <si>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</si>
  <si>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</si>
  <si>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</si>
  <si>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</si>
  <si>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</si>
  <si>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</si>
  <si>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</si>
  <si>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</si>
  <si>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</si>
  <si>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</si>
  <si>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</si>
  <si>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</si>
  <si>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</si>
  <si>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</si>
  <si>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</si>
  <si>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</si>
  <si>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</si>
  <si>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</si>
  <si>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</si>
  <si>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</si>
  <si>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</si>
  <si>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</si>
  <si>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</si>
  <si>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</si>
  <si>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</si>
  <si>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</si>
  <si>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</si>
  <si>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</si>
  <si>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</si>
  <si>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</si>
  <si>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</si>
  <si>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</si>
  <si>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</si>
  <si>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</si>
  <si>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</si>
  <si>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</si>
  <si>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</si>
  <si>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</si>
  <si>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</si>
  <si>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</si>
  <si>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</si>
  <si>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</si>
  <si>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</si>
  <si>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</si>
  <si>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</si>
  <si>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</si>
  <si>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</si>
  <si>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</si>
  <si>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</si>
  <si>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</si>
  <si>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</si>
  <si>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</si>
  <si>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</si>
  <si>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</si>
  <si>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</si>
  <si>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</si>
  <si>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</si>
  <si>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</si>
  <si>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</si>
  <si>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</si>
  <si>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</si>
  <si>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</si>
  <si>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</si>
  <si>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</si>
  <si>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</si>
  <si>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</si>
  <si>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</si>
  <si>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</si>
  <si>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</si>
  <si>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</si>
  <si>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</si>
  <si>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</si>
  <si>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</si>
  <si>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</si>
  <si>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</si>
  <si>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</si>
  <si>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</si>
  <si>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</si>
  <si>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</si>
  <si>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</si>
  <si>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</si>
  <si>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</si>
  <si>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</si>
  <si>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</si>
  <si>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</si>
  <si>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</si>
  <si>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</si>
  <si>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</si>
  <si>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</si>
  <si>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</si>
  <si>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</si>
  <si>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</si>
  <si>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</si>
  <si>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</si>
  <si>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</si>
  <si>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</si>
  <si>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</si>
  <si>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</si>
  <si>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</si>
  <si>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</si>
  <si>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</si>
  <si>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</si>
  <si>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</si>
  <si>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</si>
  <si>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</si>
  <si>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</si>
  <si>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</si>
  <si>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</si>
  <si>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</si>
  <si>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</si>
  <si>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</si>
  <si>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</si>
  <si>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</si>
  <si>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</si>
  <si>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</si>
  <si>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</si>
  <si>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</si>
  <si>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</si>
  <si>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</si>
  <si>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</si>
  <si>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</si>
  <si>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</si>
  <si>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</si>
  <si>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</si>
  <si>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</si>
  <si>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</si>
  <si>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</si>
  <si>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</si>
  <si>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</si>
  <si>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</si>
  <si>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</si>
  <si>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</si>
  <si>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</si>
  <si>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</si>
  <si>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</si>
  <si>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</si>
  <si>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</si>
  <si>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</si>
  <si>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</si>
  <si>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</si>
  <si>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</si>
  <si>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</si>
  <si>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</si>
  <si>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</si>
  <si>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</si>
  <si>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</si>
  <si>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</si>
  <si>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</si>
  <si>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</si>
  <si>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</si>
  <si>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</si>
  <si>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</si>
  <si>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</si>
  <si>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</si>
  <si>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</si>
  <si>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</si>
  <si>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</si>
  <si>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</si>
  <si>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</si>
  <si>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</si>
  <si>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</si>
  <si>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</si>
  <si>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</si>
  <si>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</si>
  <si>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</si>
  <si>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</si>
  <si>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</si>
  <si>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</si>
  <si>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</si>
  <si>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</si>
  <si>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</si>
  <si>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</si>
  <si>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</si>
  <si>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</si>
  <si>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</si>
  <si>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</si>
  <si>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</si>
  <si>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</si>
  <si>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</si>
  <si>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</si>
  <si>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</si>
  <si>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</si>
  <si>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</si>
  <si>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</si>
  <si>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</si>
  <si>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</si>
  <si>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</si>
  <si>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</si>
  <si>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</si>
  <si>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</si>
  <si>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</si>
  <si>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</si>
  <si>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</si>
  <si>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</si>
  <si>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</si>
  <si>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</si>
  <si>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</si>
  <si>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</si>
  <si>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</si>
  <si>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</si>
  <si>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</si>
  <si>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</si>
  <si>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</si>
  <si>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</si>
  <si>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</si>
  <si>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</si>
  <si>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</si>
  <si>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</si>
  <si>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</si>
  <si>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</si>
  <si>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</si>
  <si>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</si>
  <si>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</si>
  <si>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</si>
  <si>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</si>
  <si>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</si>
  <si>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</si>
  <si>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</si>
  <si>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</si>
  <si>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</si>
  <si>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</si>
  <si>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</si>
  <si>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</si>
  <si>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</si>
  <si>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</si>
  <si>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</si>
  <si>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</si>
  <si>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</si>
  <si>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</si>
  <si>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</si>
  <si>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</si>
  <si>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</si>
  <si>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</si>
  <si>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</si>
  <si>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</si>
  <si>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</si>
  <si>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</si>
  <si>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</si>
  <si>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</si>
  <si>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</si>
  <si>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</si>
  <si>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</si>
  <si>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</si>
  <si>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</si>
  <si>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</si>
  <si>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</si>
  <si>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</si>
  <si>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</si>
  <si>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</si>
  <si>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</si>
  <si>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</si>
  <si>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</si>
  <si>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</si>
  <si>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</si>
  <si>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</si>
  <si>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</si>
  <si>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</si>
  <si>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</si>
  <si>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</si>
  <si>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</si>
  <si>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</si>
  <si>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</si>
  <si>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</si>
  <si>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</si>
  <si>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</si>
  <si>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</si>
  <si>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</si>
  <si>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</si>
  <si>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</si>
  <si>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</si>
  <si>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</si>
  <si>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</si>
  <si>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</si>
  <si>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</si>
  <si>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</si>
  <si>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</si>
  <si>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</si>
  <si>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</si>
  <si>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</si>
  <si>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</si>
  <si>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</si>
  <si>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</si>
  <si>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</si>
  <si>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</si>
  <si>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</si>
  <si>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</si>
  <si>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</si>
  <si>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</si>
  <si>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</si>
  <si>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</si>
  <si>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</si>
  <si>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</si>
  <si>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</si>
  <si>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</si>
  <si>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</si>
  <si>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</si>
  <si>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</si>
  <si>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</si>
  <si>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</si>
  <si>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</si>
  <si>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</si>
  <si>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</si>
  <si>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</si>
  <si>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</si>
  <si>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</si>
  <si>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</si>
  <si>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</si>
  <si>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</si>
  <si>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</si>
  <si>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</si>
  <si>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</si>
  <si>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</si>
  <si>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</si>
  <si>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</si>
  <si>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</si>
  <si>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</si>
  <si>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</si>
  <si>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</si>
  <si>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</si>
  <si>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</si>
  <si>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</si>
  <si>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</si>
  <si>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</si>
  <si>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</si>
  <si>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</si>
  <si>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</si>
  <si>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</si>
  <si>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</si>
  <si>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</si>
  <si>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</si>
  <si>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</si>
  <si>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</si>
  <si>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</si>
  <si>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</si>
  <si>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</si>
  <si>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</si>
  <si>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</si>
  <si>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</si>
  <si>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</si>
  <si>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</si>
  <si>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</si>
  <si>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</si>
  <si>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</si>
  <si>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</si>
  <si>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</si>
  <si>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</si>
  <si>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</si>
  <si>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</si>
  <si>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</si>
  <si>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</si>
  <si>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</si>
  <si>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</si>
  <si>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</si>
  <si>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</si>
  <si>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</si>
  <si>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</si>
  <si>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</si>
  <si>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</si>
  <si>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</si>
  <si>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</si>
  <si>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</si>
  <si>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</si>
  <si>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</si>
  <si>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</si>
  <si>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</si>
  <si>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</si>
  <si>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</si>
  <si>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</si>
  <si>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</si>
  <si>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</si>
  <si>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</si>
  <si>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</si>
  <si>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</si>
  <si>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</si>
  <si>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</si>
  <si>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</si>
  <si>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</si>
  <si>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</si>
  <si>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</si>
  <si>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</si>
  <si>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</si>
  <si>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</si>
  <si>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</si>
  <si>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</si>
  <si>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</si>
  <si>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</si>
  <si>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</si>
  <si>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</si>
  <si>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</si>
  <si>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</si>
  <si>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</si>
  <si>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</si>
  <si>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</si>
  <si>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</si>
  <si>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</si>
  <si>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</si>
  <si>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</si>
  <si>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</si>
  <si>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</si>
  <si>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</si>
  <si>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</si>
  <si>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</si>
  <si>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</si>
  <si>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</si>
  <si>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</si>
  <si>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</si>
  <si>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</si>
  <si>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</si>
  <si>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</si>
  <si>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</si>
  <si>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</si>
  <si>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</si>
  <si>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</si>
  <si>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</si>
  <si>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</si>
  <si>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</si>
  <si>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</si>
  <si>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</si>
  <si>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</si>
  <si>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</si>
  <si>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</si>
  <si>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</si>
  <si>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</si>
  <si>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</si>
  <si>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</si>
  <si>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</si>
  <si>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</si>
  <si>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</si>
  <si>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</si>
  <si>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</si>
  <si>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</si>
  <si>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</si>
  <si>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</si>
  <si>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</si>
  <si>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</si>
  <si>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</si>
  <si>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</si>
  <si>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</si>
  <si>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</si>
  <si>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</si>
  <si>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</si>
  <si>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</si>
  <si>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</si>
  <si>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</si>
  <si>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</si>
  <si>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</si>
  <si>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</si>
  <si>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</si>
  <si>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</si>
  <si>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</si>
  <si>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</si>
  <si>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</si>
  <si>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</si>
  <si>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</si>
  <si>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</si>
  <si>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</si>
  <si>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</si>
  <si>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</si>
  <si>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</si>
  <si>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</si>
  <si>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</si>
  <si>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</si>
  <si>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</si>
  <si>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</si>
  <si>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</si>
  <si>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</si>
  <si>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</si>
  <si>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</si>
  <si>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</si>
  <si>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</si>
  <si>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</si>
  <si>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</si>
  <si>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</si>
  <si>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</si>
  <si>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</si>
  <si>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</si>
  <si>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</si>
  <si>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</si>
  <si>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</si>
  <si>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</si>
  <si>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</si>
  <si>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</si>
  <si>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</si>
  <si>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</si>
  <si>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</si>
  <si>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</si>
  <si>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</si>
  <si>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</si>
  <si>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</si>
  <si>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</si>
  <si>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</si>
  <si>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</si>
  <si>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</si>
  <si>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</si>
  <si>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</si>
  <si>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</si>
  <si>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</si>
  <si>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</si>
  <si>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</si>
  <si>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</si>
  <si>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</si>
  <si>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</si>
  <si>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</si>
  <si>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</si>
  <si>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</si>
  <si>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</si>
  <si>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</si>
  <si>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</si>
  <si>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</si>
  <si>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</si>
  <si>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</si>
  <si>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</si>
  <si>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</si>
  <si>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</si>
  <si>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</si>
  <si>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</si>
  <si>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</si>
  <si>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</si>
  <si>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</si>
  <si>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</si>
  <si>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</si>
  <si>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</si>
  <si>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</si>
  <si>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</si>
  <si>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</si>
  <si>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</si>
  <si>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</si>
  <si>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</si>
  <si>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</si>
  <si>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</si>
  <si>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</si>
  <si>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</si>
  <si>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</si>
  <si>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</si>
  <si>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</si>
  <si>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</si>
  <si>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</si>
  <si>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</si>
  <si>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</si>
  <si>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</si>
  <si>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</si>
  <si>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</si>
  <si>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</si>
  <si>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</si>
  <si>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</si>
  <si>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</si>
  <si>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</si>
  <si>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</si>
  <si>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</si>
  <si>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</si>
  <si>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</si>
  <si>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</si>
  <si>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</si>
  <si>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</si>
  <si>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</si>
  <si>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</si>
  <si>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</si>
  <si>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</si>
  <si>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</si>
  <si>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</si>
  <si>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</si>
  <si>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</si>
  <si>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</si>
  <si>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</si>
  <si>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</si>
  <si>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</si>
  <si>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</si>
  <si>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</si>
  <si>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</si>
  <si>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</si>
  <si>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</si>
  <si>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</si>
  <si>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</si>
  <si>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</si>
  <si>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</si>
  <si>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</si>
  <si>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</si>
  <si>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</si>
  <si>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</si>
  <si>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</si>
  <si>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</si>
  <si>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</si>
  <si>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</si>
  <si>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</si>
  <si>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</si>
  <si>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</si>
  <si>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</si>
  <si>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</si>
  <si>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</si>
  <si>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</si>
  <si>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</si>
  <si>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</si>
  <si>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</si>
  <si>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</si>
  <si>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</si>
  <si>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</si>
  <si>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</si>
  <si>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</si>
  <si>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</si>
  <si>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</si>
  <si>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</si>
  <si>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</si>
  <si>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</si>
  <si>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</si>
  <si>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</si>
  <si>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</si>
  <si>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</si>
  <si>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</si>
  <si>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</si>
  <si>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</si>
  <si>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</si>
  <si>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</si>
  <si>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</si>
  <si>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</si>
  <si>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</si>
  <si>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</si>
  <si>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</si>
  <si>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</si>
  <si>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</si>
  <si>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</si>
  <si>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</si>
  <si>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</si>
  <si>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</si>
  <si>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</si>
  <si>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</si>
  <si>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</si>
  <si>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</si>
  <si>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</si>
  <si>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</si>
  <si>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</si>
  <si>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</si>
  <si>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</si>
  <si>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</si>
  <si>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</si>
  <si>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</si>
  <si>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</si>
  <si>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</si>
  <si>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</si>
  <si>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</si>
  <si>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</si>
  <si>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</si>
  <si>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</si>
  <si>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</si>
  <si>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</si>
  <si>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</si>
  <si>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</si>
  <si>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</si>
  <si>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</si>
  <si>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</si>
  <si>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</si>
  <si>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</si>
  <si>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</si>
  <si>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</si>
  <si>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</si>
  <si>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</si>
  <si>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</si>
  <si>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</si>
  <si>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</si>
  <si>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</si>
  <si>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</si>
  <si>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</si>
  <si>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</si>
  <si>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</si>
  <si>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</si>
  <si>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</si>
  <si>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</si>
  <si>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</si>
  <si>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</si>
  <si>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</si>
  <si>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</si>
  <si>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</si>
  <si>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</si>
  <si>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</si>
  <si>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</si>
  <si>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</si>
  <si>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</si>
  <si>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</si>
  <si>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</si>
  <si>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</si>
  <si>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</si>
  <si>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</si>
  <si>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</si>
  <si>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</si>
  <si>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</si>
  <si>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</si>
  <si>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</si>
  <si>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</si>
  <si>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</si>
  <si>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</si>
  <si>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</si>
  <si>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</si>
  <si>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</si>
  <si>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</si>
  <si>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</si>
  <si>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</si>
  <si>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</si>
  <si>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</si>
  <si>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</si>
  <si>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</si>
  <si>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</si>
  <si>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</si>
  <si>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</si>
  <si>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</si>
  <si>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</si>
  <si>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</si>
  <si>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</si>
  <si>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</si>
  <si>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</si>
  <si>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</si>
  <si>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</si>
  <si>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</si>
  <si>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</si>
  <si>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</si>
  <si>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</si>
  <si>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</si>
  <si>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</si>
  <si>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</si>
  <si>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</si>
  <si>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</si>
  <si>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</si>
  <si>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</si>
  <si>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</si>
  <si>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</si>
  <si>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</si>
  <si>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</si>
  <si>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</si>
  <si>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</si>
  <si>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</si>
  <si>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</si>
  <si>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</si>
  <si>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</si>
  <si>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</si>
  <si>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</si>
  <si>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</si>
  <si>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</si>
  <si>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</si>
  <si>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</si>
  <si>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</si>
  <si>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</si>
  <si>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</si>
  <si>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</si>
  <si>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</si>
  <si>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</si>
  <si>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</si>
  <si>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</si>
  <si>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</si>
  <si>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</si>
  <si>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</si>
  <si>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</si>
  <si>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</si>
  <si>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</si>
  <si>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</si>
  <si>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</si>
  <si>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</si>
  <si>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</si>
  <si>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</si>
  <si>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</si>
  <si>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</si>
  <si>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</si>
  <si>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</si>
  <si>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</si>
  <si>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</si>
  <si>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</si>
  <si>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</si>
  <si>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</si>
  <si>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</si>
  <si>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</si>
  <si>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</si>
  <si>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</si>
  <si>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</si>
  <si>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</si>
  <si>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</si>
  <si>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</si>
  <si>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</si>
  <si>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</si>
  <si>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</si>
  <si>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</si>
  <si>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</si>
  <si>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</si>
  <si>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</si>
  <si>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</si>
  <si>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</si>
  <si>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</si>
  <si>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</si>
  <si>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</si>
  <si>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</si>
  <si>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</si>
  <si>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</si>
  <si>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</si>
  <si>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</si>
  <si>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</si>
  <si>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</si>
  <si>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</si>
  <si>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</si>
  <si>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</si>
  <si>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</si>
  <si>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</si>
  <si>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</si>
  <si>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</si>
  <si>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</si>
  <si>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</si>
  <si>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</si>
  <si>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</si>
  <si>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</si>
  <si>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</si>
  <si>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</si>
  <si>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</si>
  <si>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</si>
  <si>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</si>
  <si>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</si>
  <si>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</si>
  <si>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</si>
  <si>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</si>
  <si>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</si>
  <si>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</si>
  <si>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</si>
  <si>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</si>
  <si>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</si>
  <si>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</si>
  <si>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</si>
  <si>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</si>
  <si>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</si>
  <si>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</si>
  <si>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</si>
  <si>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</si>
  <si>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</si>
  <si>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</si>
  <si>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</si>
  <si>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</si>
  <si>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</si>
  <si>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</si>
  <si>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</si>
  <si>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</si>
  <si>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</si>
  <si>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</si>
  <si>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</si>
  <si>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</si>
  <si>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</si>
  <si>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</si>
  <si>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</si>
  <si>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</si>
  <si>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</si>
  <si>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</si>
  <si>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</si>
  <si>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</si>
  <si>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</si>
  <si>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</si>
  <si>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</si>
  <si>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</si>
  <si>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</si>
  <si>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</si>
  <si>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</si>
  <si>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</si>
  <si>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</si>
  <si>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</si>
  <si>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</si>
  <si>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</si>
  <si>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</si>
  <si>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</si>
  <si>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</si>
  <si>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</si>
  <si>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</si>
  <si>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</si>
  <si>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</si>
  <si>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</si>
  <si>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</si>
  <si>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</si>
  <si>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</si>
  <si>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</si>
  <si>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</si>
  <si>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</si>
  <si>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</si>
  <si>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</si>
  <si>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</si>
  <si>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</si>
  <si>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</si>
  <si>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</si>
  <si>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</si>
  <si>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</si>
  <si>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</si>
  <si>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</si>
  <si>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</si>
  <si>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</si>
  <si>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</si>
  <si>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</si>
  <si>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</si>
  <si>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</si>
  <si>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</si>
  <si>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</si>
  <si>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</si>
  <si>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</si>
  <si>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</si>
  <si>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</si>
  <si>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</si>
  <si>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</si>
  <si>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</si>
  <si>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</si>
  <si>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</si>
  <si>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</si>
  <si>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</si>
  <si>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</si>
  <si>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</si>
  <si>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</si>
  <si>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</si>
  <si>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</si>
  <si>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</si>
  <si>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</si>
  <si>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</si>
  <si>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</si>
  <si>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</si>
  <si>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</si>
  <si>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</si>
  <si>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</si>
  <si>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</si>
  <si>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</si>
  <si>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</si>
  <si>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</si>
  <si>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</si>
  <si>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</si>
  <si>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</si>
  <si>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</si>
  <si>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</si>
  <si>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</si>
  <si>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</si>
  <si>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</si>
  <si>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</si>
  <si>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</si>
  <si>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</si>
  <si>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</si>
  <si>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</si>
  <si>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</si>
  <si>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</si>
  <si>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</si>
  <si>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</si>
  <si>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</si>
  <si>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</si>
  <si>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</si>
  <si>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</si>
  <si>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</si>
  <si>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</si>
  <si>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</si>
  <si>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</si>
  <si>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</si>
  <si>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</si>
  <si>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</si>
  <si>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</si>
  <si>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</si>
  <si>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</si>
  <si>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</si>
  <si>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</si>
  <si>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</si>
  <si>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</si>
  <si>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</si>
  <si>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</si>
  <si>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</si>
  <si>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</si>
  <si>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</si>
  <si>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</si>
  <si>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</si>
  <si>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</si>
  <si>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</si>
  <si>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</si>
  <si>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</si>
  <si>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</si>
  <si>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</si>
  <si>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</si>
  <si>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</si>
  <si>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</si>
  <si>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</si>
  <si>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</si>
  <si>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</si>
  <si>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</si>
  <si>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</si>
  <si>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</si>
  <si>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</si>
  <si>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</si>
  <si>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</si>
  <si>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</si>
  <si>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</si>
  <si>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</si>
  <si>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</si>
  <si>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</si>
  <si>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</si>
  <si>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</si>
  <si>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</si>
  <si>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</si>
  <si>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</si>
  <si>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</si>
  <si>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</si>
  <si>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</si>
  <si>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</si>
  <si>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</si>
  <si>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</si>
  <si>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</si>
  <si>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</si>
  <si>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</si>
  <si>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</si>
  <si>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</si>
  <si>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</si>
  <si>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</si>
  <si>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</si>
  <si>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</si>
  <si>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</si>
  <si>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</si>
  <si>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</si>
  <si>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</si>
  <si>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</si>
  <si>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</si>
  <si>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</si>
  <si>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</si>
  <si>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</si>
  <si>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</si>
  <si>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</si>
  <si>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</si>
  <si>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</si>
  <si>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</si>
  <si>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</si>
  <si>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</si>
  <si>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</si>
  <si>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</si>
  <si>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</si>
  <si>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</si>
  <si>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</si>
  <si>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</si>
  <si>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</si>
  <si>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</si>
  <si>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</si>
  <si>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</si>
  <si>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</si>
  <si>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</si>
  <si>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</si>
  <si>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</si>
  <si>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</si>
  <si>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</si>
  <si>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</si>
  <si>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</si>
  <si>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</si>
  <si>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</si>
  <si>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</si>
  <si>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</si>
  <si>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</si>
  <si>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</si>
  <si>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</si>
  <si>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</si>
  <si>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</si>
  <si>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</si>
  <si>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</si>
  <si>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</si>
  <si>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</si>
  <si>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</si>
  <si>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</si>
  <si>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</si>
  <si>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</si>
  <si>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</si>
  <si>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</si>
  <si>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</si>
  <si>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</si>
  <si>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</si>
  <si>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</si>
  <si>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</si>
  <si>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</si>
  <si>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</si>
  <si>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</si>
  <si>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</si>
  <si>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</si>
  <si>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</si>
  <si>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</si>
  <si>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</si>
  <si>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</si>
  <si>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</si>
  <si>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</si>
  <si>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</si>
  <si>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</si>
  <si>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</si>
  <si>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</si>
  <si>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</si>
  <si>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</si>
  <si>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</si>
  <si>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</si>
  <si>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</si>
  <si>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</si>
  <si>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</si>
  <si>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</si>
  <si>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</si>
  <si>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</si>
  <si>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</si>
  <si>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</si>
  <si>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</si>
  <si>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</si>
  <si>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</si>
  <si>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</si>
  <si>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</si>
  <si>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</si>
  <si>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</si>
  <si>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</si>
  <si>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</si>
  <si>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</si>
  <si>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</si>
  <si>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</si>
  <si>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</si>
  <si>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</si>
  <si>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</si>
  <si>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</si>
  <si>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</si>
  <si>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</si>
  <si>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</si>
  <si>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</si>
  <si>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</si>
  <si>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</si>
  <si>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</si>
  <si>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</si>
  <si>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</si>
  <si>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</si>
  <si>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</si>
  <si>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</si>
  <si>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</si>
  <si>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</si>
  <si>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</si>
  <si>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</si>
  <si>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</si>
  <si>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</si>
  <si>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</si>
  <si>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</si>
  <si>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</si>
  <si>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</si>
  <si>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</si>
  <si>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</si>
  <si>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</si>
  <si>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</si>
  <si>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</si>
  <si>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</si>
  <si>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</si>
  <si>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</si>
  <si>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</si>
  <si>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</si>
  <si>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</si>
  <si>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</si>
  <si>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</si>
  <si>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</si>
  <si>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</si>
  <si>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</si>
  <si>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</si>
  <si>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</si>
  <si>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</si>
  <si>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</si>
  <si>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</si>
  <si>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</si>
  <si>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</si>
  <si>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</si>
  <si>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</si>
  <si>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</si>
  <si>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</si>
  <si>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</si>
  <si>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</si>
  <si>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</si>
  <si>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</si>
  <si>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</si>
  <si>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</si>
  <si>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</si>
  <si>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</si>
  <si>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</si>
  <si>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</si>
  <si>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</si>
  <si>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</si>
  <si>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</si>
  <si>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</si>
  <si>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</si>
  <si>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</si>
  <si>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</si>
  <si>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</si>
  <si>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</si>
  <si>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</si>
  <si>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</si>
  <si>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</si>
  <si>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</si>
  <si>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</si>
  <si>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</si>
  <si>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</si>
  <si>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</si>
  <si>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</si>
  <si>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</si>
  <si>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</si>
  <si>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</si>
  <si>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</si>
  <si>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</si>
  <si>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</si>
  <si>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</si>
  <si>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</si>
  <si>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</si>
  <si>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</si>
  <si>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</si>
  <si>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</si>
  <si>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</si>
  <si>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</si>
  <si>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</si>
  <si>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</si>
  <si>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</si>
  <si>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</si>
  <si>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</si>
  <si>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</si>
  <si>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</si>
  <si>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</si>
  <si>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</si>
  <si>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</si>
  <si>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</si>
  <si>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</si>
  <si>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</si>
  <si>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</si>
  <si>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</si>
  <si>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</si>
  <si>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</si>
  <si>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</si>
  <si>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</si>
  <si>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</si>
  <si>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</si>
  <si>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</si>
  <si>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</si>
  <si>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</si>
  <si>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</si>
  <si>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</si>
  <si>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</si>
  <si>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</si>
  <si>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</si>
  <si>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</si>
  <si>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</si>
  <si>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</si>
  <si>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</si>
  <si>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</si>
  <si>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</si>
  <si>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</si>
  <si>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</si>
  <si>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</si>
  <si>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</si>
  <si>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</si>
  <si>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</si>
  <si>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</si>
  <si>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</si>
  <si>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</si>
  <si>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</si>
  <si>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</si>
  <si>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</si>
  <si>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</si>
  <si>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</si>
  <si>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</si>
  <si>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</si>
  <si>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</si>
  <si>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</si>
  <si>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</si>
  <si>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</si>
  <si>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</si>
  <si>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</si>
  <si>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</si>
  <si>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</si>
  <si>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</si>
  <si>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</si>
  <si>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</si>
  <si>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</si>
  <si>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</si>
  <si>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</si>
  <si>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</si>
  <si>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</si>
  <si>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</si>
  <si>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</si>
  <si>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</si>
  <si>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</si>
  <si>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</si>
  <si>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</si>
  <si>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</si>
  <si>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</si>
  <si>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</si>
  <si>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</si>
  <si>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</si>
  <si>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</si>
  <si>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</si>
  <si>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</si>
  <si>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</si>
  <si>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</si>
  <si>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</si>
  <si>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</si>
  <si>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</si>
  <si>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</si>
  <si>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</si>
  <si>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</si>
  <si>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</si>
  <si>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</si>
  <si>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</si>
  <si>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</si>
  <si>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</si>
  <si>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</si>
  <si>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</si>
  <si>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</si>
  <si>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</si>
  <si>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</si>
  <si>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</si>
  <si>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</si>
  <si>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</si>
  <si>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</si>
  <si>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</si>
  <si>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</si>
  <si>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</si>
  <si>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</si>
  <si>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</si>
  <si>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</si>
  <si>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</si>
  <si>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</si>
  <si>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</si>
  <si>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</si>
  <si>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</si>
  <si>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</si>
  <si>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</si>
  <si>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</si>
  <si>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</si>
  <si>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</si>
  <si>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</si>
  <si>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</si>
  <si>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</si>
  <si>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</si>
  <si>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</si>
  <si>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</si>
  <si>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</si>
  <si>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</si>
  <si>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</si>
  <si>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</si>
  <si>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</si>
  <si>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</si>
  <si>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</si>
  <si>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</si>
  <si>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</si>
  <si>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</si>
  <si>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</si>
  <si>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</si>
  <si>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</si>
  <si>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</si>
  <si>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</si>
  <si>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</si>
  <si>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</si>
  <si>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</si>
  <si>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</si>
  <si>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</si>
  <si>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</si>
  <si>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</si>
  <si>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</si>
  <si>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</si>
  <si>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</si>
  <si>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</si>
  <si>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</si>
  <si>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</si>
  <si>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</si>
  <si>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</si>
  <si>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</si>
  <si>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</si>
  <si>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</si>
  <si>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</si>
  <si>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</si>
  <si>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</si>
  <si>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</si>
  <si>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</si>
  <si>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</si>
  <si>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</si>
  <si>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</si>
  <si>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</si>
  <si>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</si>
  <si>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</si>
  <si>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</si>
  <si>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</si>
  <si>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</si>
  <si>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</si>
  <si>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</si>
  <si>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</si>
  <si>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</si>
  <si>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</si>
  <si>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</si>
  <si>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</si>
  <si>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</si>
  <si>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</si>
  <si>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</si>
  <si>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</si>
  <si>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</si>
  <si>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</si>
  <si>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</si>
  <si>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</si>
  <si>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</si>
  <si>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</si>
  <si>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</si>
  <si>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</si>
  <si>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</si>
  <si>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</si>
  <si>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</si>
  <si>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</si>
  <si>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</si>
  <si>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</si>
  <si>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</si>
  <si>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</si>
  <si>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</si>
  <si>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</si>
  <si>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</si>
  <si>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</si>
  <si>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</si>
  <si>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</si>
  <si>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</si>
  <si>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</si>
  <si>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</si>
  <si>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</si>
  <si>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</si>
  <si>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</si>
  <si>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</si>
  <si>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</si>
  <si>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</si>
  <si>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</si>
  <si>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</si>
  <si>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</si>
  <si>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</si>
  <si>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</si>
  <si>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</si>
  <si>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</si>
  <si>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</si>
  <si>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</si>
  <si>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</si>
  <si>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</si>
  <si>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</si>
  <si>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</si>
  <si>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</si>
  <si>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</si>
  <si>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</si>
  <si>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</si>
  <si>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</si>
  <si>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</si>
  <si>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</si>
  <si>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</si>
  <si>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</si>
  <si>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</si>
  <si>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</si>
  <si>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</si>
  <si>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</si>
  <si>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</si>
  <si>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</si>
  <si>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</si>
  <si>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</si>
  <si>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</si>
  <si>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</si>
  <si>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</si>
  <si>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</si>
  <si>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</si>
  <si>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</si>
  <si>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</si>
  <si>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</si>
  <si>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</si>
  <si>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</si>
  <si>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</si>
  <si>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</si>
  <si>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</si>
  <si>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</si>
  <si>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</si>
  <si>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</si>
  <si>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</si>
  <si>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</si>
  <si>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</si>
  <si>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</si>
  <si>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</si>
  <si>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</si>
  <si>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</si>
  <si>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</si>
  <si>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</si>
  <si>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</si>
  <si>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</si>
  <si>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</si>
  <si>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</si>
  <si>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</si>
  <si>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</si>
  <si>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</si>
  <si>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</si>
  <si>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</si>
  <si>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</si>
  <si>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</si>
  <si>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</si>
  <si>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</si>
  <si>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</si>
  <si>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</si>
  <si>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</si>
  <si>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</si>
  <si>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</si>
  <si>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</si>
  <si>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</si>
  <si>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</si>
  <si>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</si>
  <si>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</si>
  <si>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</si>
  <si>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</si>
  <si>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</si>
  <si>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</si>
  <si>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</si>
  <si>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</si>
  <si>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</si>
  <si>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</si>
  <si>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</si>
  <si>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</si>
  <si>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</si>
  <si>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</si>
  <si>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</si>
  <si>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</si>
  <si>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</si>
  <si>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</si>
  <si>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</si>
  <si>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</si>
  <si>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</si>
  <si>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</si>
  <si>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</si>
  <si>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</si>
  <si>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</si>
  <si>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</si>
  <si>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</si>
  <si>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</si>
  <si>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</si>
  <si>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</si>
  <si>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</si>
  <si>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</si>
  <si>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</si>
  <si>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</si>
  <si>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</si>
  <si>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</si>
  <si>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</si>
  <si>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</si>
  <si>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</si>
  <si>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</si>
  <si>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</si>
  <si>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</si>
  <si>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</si>
  <si>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</si>
  <si>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</si>
  <si>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</si>
  <si>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</si>
  <si>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</si>
  <si>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</si>
  <si>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</si>
  <si>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</si>
  <si>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</si>
  <si>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</si>
  <si>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</si>
  <si>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</si>
  <si>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</si>
  <si>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</si>
  <si>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</si>
  <si>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</si>
  <si>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</si>
  <si>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</si>
  <si>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</si>
  <si>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</si>
  <si>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</si>
  <si>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</si>
  <si>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</si>
  <si>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</si>
  <si>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</si>
  <si>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</si>
  <si>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</si>
  <si>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</si>
  <si>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</si>
  <si>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</si>
  <si>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</si>
  <si>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</si>
  <si>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</si>
  <si>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</si>
  <si>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</si>
  <si>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</si>
  <si>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</si>
  <si>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</si>
  <si>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</si>
  <si>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</si>
  <si>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</si>
  <si>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</si>
  <si>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</si>
  <si>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</si>
  <si>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</si>
  <si>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</si>
  <si>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</si>
  <si>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</si>
  <si>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</si>
  <si>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</si>
  <si>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</si>
  <si>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</si>
  <si>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</si>
  <si>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</si>
  <si>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</si>
  <si>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</si>
  <si>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</si>
  <si>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</si>
  <si>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</si>
  <si>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</si>
  <si>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</si>
  <si>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</si>
  <si>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</si>
  <si>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</si>
  <si>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</si>
  <si>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</si>
  <si>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</si>
  <si>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</si>
  <si>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</si>
  <si>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</si>
  <si>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</si>
  <si>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</si>
  <si>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</si>
  <si>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</si>
  <si>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</si>
  <si>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</si>
  <si>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</si>
  <si>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</si>
  <si>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</si>
  <si>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</si>
  <si>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</si>
  <si>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</si>
  <si>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</si>
  <si>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</si>
  <si>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</si>
  <si>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</si>
  <si>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</si>
  <si>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</si>
  <si>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</si>
  <si>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</si>
  <si>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</si>
  <si>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</si>
  <si>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</si>
  <si>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</si>
  <si>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</si>
  <si>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</si>
  <si>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</si>
  <si>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</si>
  <si>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</si>
  <si>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</si>
  <si>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</si>
  <si>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</si>
  <si>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</si>
  <si>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</si>
  <si>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</si>
  <si>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</si>
  <si>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</si>
  <si>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</si>
  <si>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</si>
  <si>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</si>
  <si>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</si>
  <si>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</si>
  <si>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</si>
  <si>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</si>
  <si>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</si>
  <si>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</si>
  <si>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</si>
  <si>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</si>
  <si>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</si>
  <si>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</si>
  <si>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</si>
  <si>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</si>
  <si>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</si>
  <si>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</si>
  <si>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</si>
  <si>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</si>
  <si>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</si>
  <si>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</si>
  <si>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</si>
  <si>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</si>
  <si>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</si>
  <si>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</si>
  <si>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</si>
  <si>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</si>
  <si>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</si>
  <si>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</si>
  <si>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</si>
  <si>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</si>
  <si>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</si>
  <si>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</si>
  <si>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</si>
  <si>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</si>
  <si>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</si>
  <si>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</si>
  <si>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</si>
  <si>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</si>
  <si>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</si>
  <si>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</si>
  <si>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</si>
  <si>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</si>
  <si>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</si>
  <si>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</si>
  <si>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</si>
  <si>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</si>
  <si>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</si>
  <si>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</si>
  <si>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</si>
  <si>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</si>
  <si>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</si>
  <si>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</si>
  <si>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</si>
  <si>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</si>
  <si>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</si>
  <si>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</si>
  <si>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</si>
  <si>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</si>
  <si>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</si>
  <si>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</si>
  <si>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</si>
  <si>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</si>
  <si>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</si>
  <si>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</si>
  <si>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</si>
  <si>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</si>
  <si>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</si>
  <si>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</si>
  <si>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</si>
  <si>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</si>
  <si>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</si>
  <si>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</si>
  <si>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</si>
  <si>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</si>
  <si>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</si>
  <si>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</si>
  <si>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</si>
  <si>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</si>
  <si>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</si>
  <si>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</si>
  <si>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</si>
  <si>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</si>
  <si>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</si>
  <si>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</si>
  <si>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</si>
  <si>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</si>
  <si>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</si>
  <si>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</si>
  <si>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</si>
  <si>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</si>
  <si>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</si>
  <si>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</si>
  <si>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</si>
  <si>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</si>
  <si>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</si>
  <si>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</si>
  <si>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</si>
  <si>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</si>
  <si>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</si>
  <si>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</si>
  <si>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</si>
  <si>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</si>
  <si>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</si>
  <si>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</si>
  <si>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</si>
  <si>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</si>
  <si>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</si>
  <si>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</si>
  <si>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</si>
  <si>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</si>
  <si>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</si>
  <si>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</si>
  <si>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</si>
  <si>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</si>
  <si>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</si>
  <si>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</si>
  <si>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</si>
  <si>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</si>
  <si>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</si>
  <si>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</si>
  <si>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</si>
  <si>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</si>
  <si>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</si>
  <si>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</si>
  <si>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</si>
  <si>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</si>
  <si>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</si>
  <si>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</si>
  <si>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</si>
  <si>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</si>
  <si>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</si>
  <si>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</si>
  <si>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</si>
  <si>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</si>
  <si>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</si>
  <si>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</si>
  <si>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</si>
  <si>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</si>
  <si>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</si>
  <si>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</si>
  <si>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</si>
  <si>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</si>
  <si>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</si>
  <si>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</si>
  <si>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</si>
  <si>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</si>
  <si>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</si>
  <si>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</si>
  <si>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</si>
  <si>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</si>
  <si>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</si>
  <si>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</si>
  <si>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</si>
  <si>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</si>
  <si>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</si>
  <si>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</si>
  <si>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</si>
  <si>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</si>
  <si>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</si>
  <si>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</si>
  <si>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</si>
  <si>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</si>
  <si>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</si>
  <si>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</si>
  <si>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</si>
  <si>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</si>
  <si>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</si>
  <si>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</si>
  <si>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</si>
  <si>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</si>
  <si>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</si>
  <si>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</si>
  <si>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</si>
  <si>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</si>
  <si>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</si>
  <si>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</si>
  <si>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</si>
  <si>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</si>
  <si>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</si>
  <si>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</si>
  <si>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</si>
  <si>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</si>
  <si>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</si>
  <si>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</si>
  <si>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</si>
  <si>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</si>
  <si>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</si>
  <si>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</si>
  <si>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</si>
  <si>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</si>
  <si>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</si>
  <si>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</si>
  <si>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</si>
  <si>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</si>
  <si>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</si>
  <si>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</si>
  <si>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</si>
  <si>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</si>
  <si>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</si>
  <si>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</si>
  <si>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</si>
  <si>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</si>
  <si>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</si>
  <si>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</si>
  <si>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</si>
  <si>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</si>
  <si>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</si>
  <si>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</si>
  <si>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</si>
  <si>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</si>
  <si>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</si>
  <si>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</si>
  <si>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</si>
  <si>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</si>
  <si>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</si>
  <si>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</si>
  <si>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</si>
  <si>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</si>
  <si>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</si>
  <si>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</si>
  <si>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</si>
  <si>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</si>
  <si>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</si>
  <si>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</si>
  <si>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</si>
  <si>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</si>
  <si>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</si>
  <si>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</si>
  <si>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</si>
  <si>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</si>
  <si>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</si>
  <si>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</si>
  <si>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</si>
  <si>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</si>
  <si>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</si>
  <si>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</si>
  <si>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</si>
  <si>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</si>
  <si>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</si>
  <si>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</si>
  <si>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</si>
  <si>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</si>
  <si>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</si>
  <si>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</si>
  <si>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</si>
  <si>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</si>
  <si>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</si>
  <si>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</si>
  <si>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</si>
  <si>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</si>
  <si>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</si>
  <si>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</si>
  <si>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</si>
  <si>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</si>
  <si>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</si>
  <si>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</si>
  <si>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</si>
  <si>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</si>
  <si>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</si>
  <si>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</si>
  <si>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</si>
  <si>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</si>
  <si>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</si>
  <si>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</si>
  <si>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</si>
  <si>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</si>
  <si>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</si>
  <si>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</si>
  <si>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</si>
  <si>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</si>
  <si>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</si>
  <si>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</si>
  <si>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</si>
  <si>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</si>
  <si>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</si>
  <si>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</si>
  <si>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</si>
  <si>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</si>
  <si>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</si>
  <si>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</si>
  <si>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</si>
  <si>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</si>
  <si>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</si>
  <si>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</si>
  <si>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</si>
  <si>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</si>
  <si>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</si>
  <si>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</si>
  <si>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</si>
  <si>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</si>
  <si>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</si>
  <si>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</si>
  <si>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</si>
  <si>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</si>
  <si>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</si>
  <si>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</si>
  <si>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</si>
  <si>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</si>
  <si>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</si>
  <si>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</si>
  <si>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</si>
  <si>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</si>
  <si>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</si>
  <si>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</si>
  <si>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</si>
  <si>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</si>
  <si>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</si>
  <si>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</si>
  <si>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</si>
  <si>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</si>
  <si>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</si>
  <si>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</si>
  <si>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</si>
  <si>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</si>
  <si>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</si>
  <si>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</si>
  <si>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</si>
  <si>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</si>
  <si>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</si>
  <si>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</si>
  <si>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</si>
  <si>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</si>
  <si>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</si>
  <si>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</si>
  <si>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</si>
  <si>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</si>
  <si>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</si>
  <si>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</si>
  <si>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</si>
  <si>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</si>
  <si>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</si>
  <si>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</si>
  <si>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</si>
  <si>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</si>
  <si>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</si>
  <si>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</si>
  <si>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</si>
  <si>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</si>
  <si>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</si>
  <si>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</si>
  <si>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</si>
  <si>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</si>
  <si>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</si>
  <si>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</si>
  <si>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</si>
  <si>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</si>
  <si>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</si>
  <si>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</si>
  <si>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</si>
  <si>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</si>
  <si>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</si>
  <si>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</si>
  <si>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</si>
  <si>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</si>
  <si>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</si>
  <si>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</si>
  <si>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</si>
  <si>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</si>
  <si>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</si>
  <si>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</si>
  <si>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</si>
  <si>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</si>
  <si>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</si>
  <si>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</si>
  <si>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</si>
  <si>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</si>
  <si>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</si>
  <si>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</si>
  <si>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</si>
  <si>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</si>
  <si>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</si>
  <si>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</si>
  <si>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</si>
  <si>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</si>
  <si>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</si>
  <si>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</si>
  <si>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</si>
  <si>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</si>
  <si>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</si>
  <si>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</si>
  <si>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</si>
  <si>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</si>
  <si>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</si>
  <si>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</si>
  <si>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</si>
  <si>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</si>
  <si>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</si>
  <si>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</si>
  <si>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</si>
  <si>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</si>
  <si>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</si>
  <si>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</si>
  <si>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</si>
  <si>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</si>
  <si>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</si>
  <si>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</si>
  <si>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</si>
  <si>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</si>
  <si>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</si>
  <si>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</si>
  <si>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</si>
  <si>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</si>
  <si>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</si>
  <si>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</si>
  <si>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</si>
  <si>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</si>
  <si>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</si>
  <si>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</si>
  <si>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</si>
  <si>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</si>
  <si>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</si>
  <si>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</si>
  <si>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</si>
  <si>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</si>
  <si>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</si>
  <si>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</si>
  <si>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</si>
  <si>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</si>
  <si>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</si>
  <si>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</si>
  <si>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</si>
  <si>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</si>
  <si>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</si>
  <si>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</si>
  <si>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</si>
  <si>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</si>
  <si>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</si>
  <si>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</si>
  <si>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</si>
  <si>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</si>
  <si>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</si>
  <si>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</si>
  <si>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</si>
  <si>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</si>
  <si>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</si>
  <si>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</si>
  <si>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</si>
  <si>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</si>
  <si>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</si>
  <si>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</si>
  <si>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</si>
  <si>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</si>
  <si>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</si>
  <si>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</si>
  <si>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</si>
  <si>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</si>
  <si>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</si>
  <si>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</si>
  <si>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</si>
  <si>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</si>
  <si>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</si>
  <si>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</si>
  <si>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</si>
  <si>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</si>
  <si>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</si>
  <si>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</si>
  <si>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</si>
  <si>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</si>
  <si>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</si>
  <si>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</si>
  <si>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</si>
  <si>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</si>
  <si>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</si>
  <si>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</si>
  <si>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</si>
  <si>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</si>
  <si>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</si>
  <si>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</si>
  <si>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</si>
  <si>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</si>
  <si>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</si>
  <si>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</si>
  <si>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</si>
  <si>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</si>
  <si>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</si>
  <si>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</si>
  <si>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</si>
  <si>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</si>
  <si>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</si>
  <si>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</si>
  <si>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</si>
  <si>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</si>
  <si>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</si>
  <si>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</si>
  <si>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</si>
  <si>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</si>
  <si>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</si>
  <si>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</si>
  <si>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</si>
  <si>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</si>
  <si>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</si>
  <si>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</si>
  <si>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</si>
  <si>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</si>
  <si>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</si>
  <si>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</si>
  <si>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</si>
  <si>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</si>
  <si>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</si>
  <si>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</si>
  <si>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</si>
  <si>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</si>
  <si>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</si>
  <si>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</si>
  <si>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</si>
  <si>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</si>
  <si>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</si>
  <si>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</si>
  <si>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</si>
  <si>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</si>
  <si>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</si>
  <si>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</si>
  <si>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</si>
  <si>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</si>
  <si>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</si>
  <si>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</si>
  <si>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</si>
  <si>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</si>
  <si>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</si>
  <si>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</si>
  <si>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</si>
  <si>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</si>
  <si>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</si>
  <si>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</si>
  <si>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</si>
  <si>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</si>
  <si>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</si>
  <si>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</si>
  <si>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</si>
  <si>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</si>
  <si>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</si>
  <si>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</si>
  <si>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</si>
  <si>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</si>
  <si>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</si>
  <si>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</si>
  <si>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</si>
  <si>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</si>
  <si>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</si>
  <si>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</si>
  <si>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</si>
  <si>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</si>
  <si>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</si>
  <si>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</si>
  <si>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</si>
  <si>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</si>
  <si>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</si>
  <si>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</si>
  <si>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</si>
  <si>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</si>
  <si>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</si>
  <si>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</si>
  <si>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</si>
  <si>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</si>
  <si>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</si>
  <si>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</si>
  <si>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</si>
  <si>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</si>
  <si>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</si>
  <si>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</si>
  <si>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</si>
  <si>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</si>
  <si>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</si>
  <si>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</si>
  <si>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</si>
  <si>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</si>
  <si>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</si>
  <si>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</si>
  <si>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</si>
  <si>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</si>
  <si>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</si>
  <si>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</si>
  <si>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</si>
  <si>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</si>
  <si>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</si>
  <si>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</si>
  <si>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</si>
  <si>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</si>
  <si>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</si>
  <si>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</si>
  <si>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</si>
  <si>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</si>
  <si>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</si>
  <si>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</si>
  <si>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</si>
  <si>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</si>
  <si>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</si>
  <si>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</si>
  <si>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</si>
  <si>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</si>
  <si>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</si>
  <si>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</si>
  <si>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</si>
  <si>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</si>
  <si>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</si>
  <si>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</si>
  <si>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</si>
  <si>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</si>
  <si>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</si>
  <si>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</si>
  <si>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</si>
  <si>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</si>
  <si>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</si>
  <si>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</si>
  <si>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</si>
  <si>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</si>
  <si>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</si>
  <si>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</si>
  <si>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</si>
  <si>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</si>
  <si>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</si>
  <si>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</si>
  <si>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</si>
  <si>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</si>
  <si>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</si>
  <si>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</si>
  <si>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</si>
  <si>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</si>
  <si>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</si>
  <si>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</si>
  <si>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</si>
  <si>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</si>
  <si>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</si>
  <si>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</si>
  <si>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</si>
  <si>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</si>
  <si>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</si>
  <si>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</si>
  <si>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</si>
  <si>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</si>
  <si>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</si>
  <si>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</si>
  <si>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</si>
  <si>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</si>
  <si>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</si>
  <si>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</si>
  <si>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</si>
  <si>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</si>
  <si>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</si>
  <si>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</si>
  <si>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</si>
  <si>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</si>
  <si>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</si>
  <si>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</si>
  <si>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</si>
  <si>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</si>
  <si>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</si>
  <si>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</si>
  <si>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</si>
  <si>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</si>
  <si>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</si>
  <si>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</si>
  <si>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</si>
  <si>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</si>
  <si>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</si>
  <si>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</si>
  <si>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</si>
  <si>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</si>
  <si>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</si>
  <si>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</si>
  <si>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</si>
  <si>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</si>
  <si>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</si>
  <si>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</si>
  <si>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</si>
  <si>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</si>
  <si>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</si>
  <si>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</si>
  <si>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</si>
  <si>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</si>
  <si>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</si>
  <si>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</si>
  <si>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</si>
  <si>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</si>
  <si>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</si>
  <si>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</si>
  <si>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</si>
  <si>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</si>
  <si>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</si>
  <si>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</si>
  <si>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</si>
  <si>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</si>
  <si>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</si>
  <si>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</si>
  <si>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</si>
  <si>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</si>
  <si>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</si>
  <si>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</si>
  <si>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</si>
  <si>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</si>
  <si>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</si>
  <si>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</si>
  <si>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</si>
  <si>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</si>
  <si>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</si>
  <si>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</si>
  <si>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</si>
  <si>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</si>
  <si>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</si>
  <si>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</si>
  <si>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</si>
  <si>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</si>
  <si>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</si>
  <si>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</si>
  <si>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</si>
  <si>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</si>
  <si>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</si>
  <si>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</si>
  <si>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</si>
  <si>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</si>
  <si>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</si>
  <si>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</si>
  <si>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</si>
  <si>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</si>
  <si>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</si>
  <si>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</si>
  <si>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</si>
  <si>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</si>
  <si>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</si>
  <si>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</si>
  <si>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</si>
  <si>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</si>
  <si>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</si>
  <si>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</si>
  <si>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</si>
  <si>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</si>
  <si>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</si>
  <si>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</si>
  <si>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</si>
  <si>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</si>
  <si>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</si>
  <si>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</si>
  <si>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</si>
  <si>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</si>
  <si>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</si>
  <si>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</si>
  <si>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</si>
  <si>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</si>
  <si>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</si>
  <si>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</si>
  <si>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</si>
  <si>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</si>
  <si>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</si>
  <si>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</si>
  <si>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</si>
  <si>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</si>
  <si>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</si>
  <si>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</si>
  <si>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</si>
  <si>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</si>
  <si>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</si>
  <si>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</si>
  <si>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</si>
  <si>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</si>
  <si>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</si>
  <si>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</si>
  <si>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</si>
  <si>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</si>
  <si>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</si>
  <si>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</si>
  <si>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</si>
  <si>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</si>
  <si>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</si>
  <si>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</si>
  <si>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</si>
  <si>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</si>
  <si>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</si>
  <si>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</si>
  <si>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</si>
  <si>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</si>
  <si>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</si>
  <si>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</si>
  <si>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</si>
  <si>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</si>
  <si>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</si>
  <si>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</si>
  <si>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</si>
  <si>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</si>
  <si>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</si>
  <si>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</si>
  <si>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</si>
  <si>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</si>
  <si>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</si>
  <si>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</si>
  <si>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</si>
  <si>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</si>
  <si>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</si>
  <si>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</si>
  <si>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</si>
  <si>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</si>
  <si>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</si>
  <si>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</si>
  <si>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</si>
  <si>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</si>
  <si>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</si>
  <si>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</si>
  <si>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</si>
  <si>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</si>
  <si>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</si>
  <si>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</si>
  <si>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</si>
  <si>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</si>
  <si>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</si>
  <si>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</si>
  <si>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</si>
  <si>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</si>
  <si>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</si>
  <si>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</si>
  <si>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</si>
  <si>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</si>
  <si>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</si>
  <si>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</si>
  <si>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</si>
  <si>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</si>
  <si>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</si>
  <si>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</si>
  <si>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</si>
  <si>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</si>
  <si>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</si>
  <si>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</si>
  <si>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</si>
  <si>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</si>
  <si>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</si>
  <si>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</si>
  <si>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</si>
  <si>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</si>
  <si>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</si>
  <si>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</si>
  <si>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</si>
  <si>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</si>
  <si>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</si>
  <si>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</si>
  <si>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</si>
  <si>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</si>
  <si>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</si>
  <si>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</si>
  <si>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</si>
  <si>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</si>
  <si>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</si>
  <si>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</si>
  <si>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</si>
  <si>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</si>
  <si>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</si>
  <si>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</si>
  <si>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</si>
  <si>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</si>
  <si>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</si>
  <si>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</si>
  <si>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</si>
  <si>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</si>
  <si>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</si>
  <si>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</si>
  <si>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</si>
  <si>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</si>
  <si>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</si>
  <si>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</si>
  <si>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</si>
  <si>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</si>
  <si>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</si>
  <si>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</si>
  <si>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</si>
  <si>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</si>
  <si>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</si>
  <si>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</si>
  <si>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</si>
  <si>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</si>
  <si>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</si>
  <si>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</si>
  <si>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</si>
  <si>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</si>
  <si>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</si>
  <si>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</si>
  <si>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</si>
  <si>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</si>
  <si>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</si>
  <si>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</si>
  <si>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</si>
  <si>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</si>
  <si>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</si>
  <si>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</si>
  <si>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</si>
  <si>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</si>
  <si>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</si>
  <si>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</si>
  <si>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</si>
  <si>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</si>
  <si>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</si>
  <si>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</si>
  <si>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</si>
  <si>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</si>
  <si>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</si>
  <si>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</si>
  <si>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</si>
  <si>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</si>
  <si>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</si>
  <si>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</si>
  <si>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</si>
  <si>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</si>
  <si>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</si>
  <si>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</si>
  <si>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</si>
  <si>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</si>
  <si>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</si>
  <si>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</si>
  <si>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</si>
  <si>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</si>
  <si>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</si>
  <si>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</si>
  <si>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</si>
  <si>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</si>
  <si>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</si>
  <si>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</si>
  <si>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</si>
  <si>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</si>
  <si>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</si>
  <si>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</si>
  <si>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</si>
  <si>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</si>
  <si>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</si>
  <si>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</si>
  <si>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</si>
  <si>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</si>
  <si>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</si>
  <si>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</si>
  <si>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</si>
  <si>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</si>
  <si>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</si>
  <si>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</si>
  <si>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</si>
  <si>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</si>
  <si>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</si>
  <si>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</si>
  <si>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</si>
  <si>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</si>
  <si>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</si>
  <si>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</si>
  <si>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</si>
  <si>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</si>
  <si>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</si>
  <si>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</si>
  <si>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</si>
  <si>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</si>
  <si>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</si>
  <si>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</si>
  <si>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</si>
  <si>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</si>
  <si>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</si>
  <si>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</si>
  <si>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</si>
  <si>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</si>
  <si>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</si>
  <si>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</si>
  <si>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</si>
  <si>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</si>
  <si>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</si>
  <si>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</si>
  <si>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</si>
  <si>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</si>
  <si>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</si>
  <si>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</si>
  <si>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</si>
  <si>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</si>
  <si>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</si>
  <si>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</si>
  <si>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</si>
  <si>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</si>
  <si>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</si>
  <si>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</si>
  <si>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</si>
  <si>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</si>
  <si>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</si>
  <si>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</si>
  <si>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</si>
  <si>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</si>
  <si>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</si>
  <si>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</si>
  <si>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</si>
  <si>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</si>
  <si>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</si>
  <si>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</si>
  <si>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</si>
  <si>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</si>
  <si>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</si>
  <si>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</si>
  <si>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</si>
  <si>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</si>
  <si>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</si>
  <si>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</si>
  <si>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</si>
  <si>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</si>
  <si>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</si>
  <si>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</si>
  <si>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</si>
  <si>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</si>
  <si>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</si>
  <si>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</si>
  <si>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</si>
  <si>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</si>
  <si>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</si>
  <si>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</si>
  <si>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</si>
  <si>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</si>
  <si>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</si>
  <si>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</si>
  <si>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</si>
  <si>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</si>
  <si>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</si>
  <si>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</si>
  <si>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</si>
  <si>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</si>
  <si>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</si>
  <si>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</si>
  <si>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</si>
  <si>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</si>
  <si>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</si>
  <si>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</si>
  <si>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</si>
  <si>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</si>
  <si>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</si>
  <si>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</si>
  <si>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</si>
  <si>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</si>
  <si>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</si>
  <si>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</si>
  <si>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</si>
  <si>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</si>
  <si>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</si>
  <si>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</si>
  <si>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</si>
  <si>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</si>
  <si>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</si>
  <si>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</si>
  <si>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</si>
  <si>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</si>
  <si>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</si>
  <si>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</si>
  <si>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</si>
  <si>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</si>
  <si>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</si>
  <si>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</si>
  <si>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</si>
  <si>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</si>
  <si>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</si>
  <si>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</si>
  <si>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</si>
  <si>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</si>
  <si>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</si>
  <si>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</si>
  <si>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</si>
  <si>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</si>
  <si>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</si>
  <si>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</si>
  <si>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</si>
  <si>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</si>
  <si>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</si>
  <si>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</si>
  <si>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</si>
  <si>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</si>
  <si>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</si>
  <si>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</si>
  <si>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</si>
  <si>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</si>
  <si>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</si>
  <si>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</si>
  <si>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</si>
  <si>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</si>
  <si>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</si>
  <si>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</si>
  <si>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</si>
  <si>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</si>
  <si>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</si>
  <si>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</si>
  <si>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</si>
  <si>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</si>
  <si>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</si>
  <si>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</si>
  <si>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</si>
  <si>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</si>
  <si>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</si>
  <si>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</si>
  <si>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</si>
  <si>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</si>
  <si>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</si>
  <si>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</si>
  <si>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</si>
  <si>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</si>
  <si>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</si>
  <si>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</si>
  <si>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</si>
  <si>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</si>
  <si>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</si>
  <si>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</si>
  <si>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</si>
  <si>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</si>
  <si>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</si>
  <si>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</si>
  <si>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</si>
  <si>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</si>
  <si>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</si>
  <si>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</si>
  <si>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</si>
  <si>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</si>
  <si>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</si>
  <si>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</si>
  <si>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</si>
  <si>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</si>
  <si>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</si>
  <si>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</si>
  <si>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</si>
  <si>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</si>
  <si>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</si>
  <si>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</si>
  <si>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</si>
  <si>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</si>
  <si>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</si>
  <si>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</si>
  <si>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</si>
  <si>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</si>
  <si>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</si>
  <si>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</si>
  <si>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</si>
  <si>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</si>
  <si>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</si>
  <si>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</si>
  <si>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</si>
  <si>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</si>
  <si>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</si>
  <si>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</si>
  <si>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</si>
  <si>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</si>
  <si>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</si>
  <si>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</si>
  <si>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</si>
  <si>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</si>
  <si>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</si>
  <si>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</si>
  <si>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</si>
  <si>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</si>
  <si>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</si>
  <si>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</si>
  <si>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</si>
  <si>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</si>
  <si>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</si>
  <si>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</si>
  <si>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</si>
  <si>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</si>
  <si>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</si>
  <si>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</si>
  <si>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</si>
  <si>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</si>
  <si>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</si>
  <si>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</si>
  <si>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</si>
  <si>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</si>
  <si>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</si>
  <si>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</si>
  <si>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</si>
  <si>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</si>
  <si>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</si>
  <si>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</si>
  <si>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</si>
  <si>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</si>
  <si>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</si>
  <si>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</si>
  <si>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</si>
  <si>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</si>
  <si>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</si>
  <si>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</si>
  <si>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</si>
  <si>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</si>
  <si>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</si>
  <si>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</si>
  <si>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</si>
  <si>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</si>
  <si>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</si>
  <si>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</si>
  <si>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</si>
  <si>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</si>
  <si>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</si>
  <si>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</si>
  <si>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</si>
  <si>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</si>
  <si>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</si>
  <si>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</si>
  <si>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</si>
  <si>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</si>
  <si>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</si>
  <si>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</si>
  <si>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</si>
  <si>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</si>
  <si>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</si>
  <si>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</si>
  <si>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</si>
  <si>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</si>
  <si>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</si>
  <si>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</si>
  <si>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</si>
  <si>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</si>
  <si>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</si>
  <si>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</si>
  <si>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</si>
  <si>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</si>
  <si>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</si>
  <si>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</si>
  <si>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</si>
  <si>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</si>
  <si>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</si>
  <si>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</si>
  <si>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</si>
  <si>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</si>
  <si>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</si>
  <si>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</si>
  <si>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</si>
  <si>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</si>
  <si>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</si>
  <si>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</si>
  <si>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</si>
  <si>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</si>
  <si>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</si>
  <si>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</si>
  <si>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</si>
  <si>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</si>
  <si>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</si>
  <si>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</si>
  <si>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</si>
  <si>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</si>
  <si>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</si>
  <si>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</si>
  <si>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</si>
  <si>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</si>
  <si>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</si>
  <si>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</si>
  <si>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</si>
  <si>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</si>
  <si>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</si>
  <si>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</si>
  <si>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</si>
  <si>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</si>
  <si>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</si>
  <si>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</si>
  <si>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</si>
  <si>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</si>
  <si>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</si>
  <si>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</si>
  <si>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</si>
  <si>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</si>
  <si>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</si>
  <si>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</si>
  <si>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</si>
  <si>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</si>
  <si>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</si>
  <si>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</si>
  <si>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</si>
  <si>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</si>
  <si>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</si>
  <si>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</si>
  <si>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</si>
  <si>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</si>
  <si>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</si>
  <si>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</si>
  <si>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</si>
  <si>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</si>
  <si>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</si>
  <si>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</si>
  <si>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</si>
  <si>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</si>
  <si>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</si>
  <si>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</si>
  <si>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</si>
  <si>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</si>
  <si>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</si>
  <si>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</si>
  <si>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</si>
  <si>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</si>
  <si>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</si>
  <si>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</si>
  <si>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</si>
  <si>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</si>
  <si>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</si>
  <si>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</si>
  <si>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</si>
  <si>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</si>
  <si>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</si>
  <si>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</si>
  <si>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</si>
  <si>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</si>
  <si>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</si>
  <si>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</si>
  <si>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</si>
  <si>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</si>
  <si>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</si>
  <si>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</si>
  <si>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</si>
  <si>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</si>
  <si>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</si>
  <si>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</si>
  <si>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</si>
  <si>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</si>
  <si>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</si>
  <si>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</si>
  <si>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</si>
  <si>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</si>
  <si>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</si>
  <si>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</si>
  <si>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</si>
  <si>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</si>
  <si>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</si>
  <si>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</si>
  <si>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</si>
  <si>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</si>
  <si>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</si>
  <si>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</si>
  <si>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</si>
  <si>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</si>
  <si>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</si>
  <si>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</si>
  <si>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</si>
  <si>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</si>
  <si>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</si>
  <si>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</si>
  <si>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</si>
  <si>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</si>
  <si>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</si>
  <si>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</si>
  <si>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</si>
  <si>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</si>
  <si>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</si>
  <si>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</si>
  <si>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</si>
  <si>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</si>
  <si>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</si>
  <si>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</si>
  <si>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</si>
  <si>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</si>
  <si>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</si>
  <si>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</si>
  <si>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</si>
  <si>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</si>
  <si>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</si>
  <si>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</si>
  <si>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</si>
  <si>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</si>
  <si>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</si>
  <si>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</si>
  <si>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</si>
  <si>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</si>
  <si>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</si>
  <si>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</si>
  <si>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</si>
  <si>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</si>
  <si>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</si>
  <si>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</si>
  <si>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</si>
  <si>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</si>
  <si>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</si>
  <si>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</si>
  <si>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</si>
  <si>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</si>
  <si>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</si>
  <si>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</si>
  <si>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</si>
  <si>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</si>
  <si>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</si>
  <si>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</si>
  <si>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</si>
  <si>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</si>
  <si>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</si>
  <si>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</si>
  <si>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</si>
  <si>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</si>
  <si>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</si>
  <si>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</si>
  <si>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</si>
  <si>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</si>
  <si>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</si>
  <si>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</si>
  <si>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</si>
  <si>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</si>
  <si>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</si>
  <si>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</si>
  <si>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</si>
  <si>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</si>
  <si>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</si>
  <si>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</si>
  <si>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</si>
  <si>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</si>
  <si>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</si>
  <si>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</si>
  <si>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</si>
  <si>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</si>
  <si>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</si>
  <si>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</si>
  <si>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</si>
  <si>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</si>
  <si>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</si>
  <si>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</si>
  <si>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</si>
  <si>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</si>
  <si>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</si>
  <si>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</si>
  <si>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</si>
  <si>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</si>
  <si>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</si>
  <si>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</si>
  <si>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</si>
  <si>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</si>
  <si>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</si>
  <si>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</si>
  <si>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</si>
  <si>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</si>
  <si>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</si>
  <si>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</si>
  <si>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</si>
  <si>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</si>
  <si>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</si>
  <si>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</si>
  <si>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</si>
  <si>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</si>
  <si>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</si>
  <si>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</si>
  <si>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</si>
  <si>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</si>
  <si>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</si>
  <si>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</si>
  <si>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</si>
  <si>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</si>
  <si>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</si>
  <si>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</si>
  <si>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</si>
  <si>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</si>
  <si>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</si>
  <si>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</si>
  <si>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</si>
  <si>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</si>
  <si>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</si>
  <si>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</si>
  <si>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</si>
  <si>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</si>
  <si>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</si>
  <si>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</si>
  <si>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</si>
  <si>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</si>
  <si>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</si>
  <si>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</si>
  <si>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</si>
  <si>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</si>
  <si>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</si>
  <si>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</si>
  <si>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</si>
  <si>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</si>
  <si>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</si>
  <si>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</si>
  <si>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</si>
  <si>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</si>
  <si>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</si>
  <si>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</si>
  <si>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</si>
  <si>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</si>
  <si>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</si>
  <si>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</si>
  <si>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</si>
  <si>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</si>
  <si>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</si>
  <si>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</si>
  <si>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</si>
  <si>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</si>
  <si>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</si>
  <si>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</si>
  <si>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</si>
  <si>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</si>
  <si>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</si>
  <si>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</si>
  <si>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</si>
  <si>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</si>
  <si>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</si>
  <si>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</si>
  <si>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</si>
  <si>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</si>
  <si>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</si>
  <si>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</si>
  <si>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</si>
  <si>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</si>
  <si>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</si>
  <si>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</si>
  <si>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</si>
  <si>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</si>
  <si>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</si>
  <si>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</si>
  <si>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</si>
  <si>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</si>
  <si>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</si>
  <si>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</si>
  <si>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</si>
  <si>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</si>
  <si>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</si>
  <si>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</si>
  <si>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</si>
  <si>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</si>
  <si>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</si>
  <si>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</si>
  <si>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</si>
  <si>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</si>
  <si>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</si>
  <si>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</si>
  <si>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</si>
  <si>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</si>
  <si>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</si>
  <si>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</si>
  <si>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</si>
  <si>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</si>
  <si>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</si>
  <si>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</si>
  <si>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</si>
  <si>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</si>
  <si>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</si>
  <si>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</si>
  <si>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</si>
  <si>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</si>
  <si>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</si>
  <si>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</si>
  <si>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</si>
  <si>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</si>
  <si>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</si>
  <si>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</si>
  <si>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</si>
  <si>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</si>
  <si>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</si>
  <si>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</si>
  <si>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</si>
  <si>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</si>
  <si>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</si>
  <si>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</si>
  <si>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</si>
  <si>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</si>
  <si>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</si>
  <si>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</si>
  <si>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</si>
  <si>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</si>
  <si>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</si>
  <si>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</si>
  <si>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</si>
  <si>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</si>
  <si>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</si>
  <si>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</si>
  <si>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</si>
  <si>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</si>
  <si>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</si>
  <si>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</si>
  <si>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</si>
  <si>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</si>
  <si>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</si>
  <si>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</si>
  <si>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</si>
  <si>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</si>
  <si>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</si>
  <si>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</si>
  <si>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</si>
  <si>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</si>
  <si>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</si>
  <si>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</si>
  <si>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</si>
  <si>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</si>
  <si>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</si>
  <si>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</si>
  <si>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</si>
  <si>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</si>
  <si>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</si>
  <si>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</si>
  <si>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</si>
  <si>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</si>
  <si>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</si>
  <si>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</si>
  <si>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</si>
  <si>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</si>
  <si>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</si>
  <si>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</si>
  <si>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</si>
  <si>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</si>
  <si>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</si>
  <si>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</si>
  <si>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</si>
  <si>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</si>
  <si>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</si>
  <si>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</si>
  <si>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</si>
  <si>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</si>
  <si>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</si>
  <si>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</si>
  <si>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</si>
  <si>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</si>
  <si>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</si>
  <si>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</si>
  <si>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</si>
  <si>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</si>
  <si>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</si>
  <si>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</si>
  <si>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</si>
  <si>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</si>
  <si>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</si>
  <si>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</si>
  <si>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</si>
  <si>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</si>
  <si>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</si>
  <si>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</si>
  <si>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</si>
  <si>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</si>
  <si>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</si>
  <si>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</si>
  <si>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</si>
  <si>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</si>
  <si>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</si>
  <si>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</si>
  <si>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</si>
  <si>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</si>
  <si>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</si>
  <si>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</si>
  <si>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</si>
  <si>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</si>
  <si>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</si>
  <si>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</si>
  <si>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</si>
  <si>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</si>
  <si>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</si>
  <si>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</si>
  <si>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</si>
  <si>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</si>
  <si>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</si>
  <si>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</si>
  <si>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</si>
  <si>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</si>
  <si>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</si>
  <si>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</si>
  <si>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</si>
  <si>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</si>
  <si>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</si>
  <si>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</si>
  <si>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</si>
  <si>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</si>
  <si>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</si>
  <si>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</si>
  <si>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</si>
  <si>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</si>
  <si>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</si>
  <si>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</si>
  <si>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</si>
  <si>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</si>
  <si>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</si>
  <si>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</si>
  <si>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</si>
  <si>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</si>
  <si>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</si>
  <si>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</si>
  <si>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</si>
  <si>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</si>
  <si>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</si>
  <si>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</si>
  <si>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</si>
  <si>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</si>
  <si>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</si>
  <si>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</si>
  <si>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</si>
  <si>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</si>
  <si>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</si>
  <si>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</si>
  <si>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</si>
  <si>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</si>
  <si>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</si>
  <si>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</si>
  <si>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</si>
  <si>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</si>
  <si>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</si>
  <si>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</si>
  <si>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</si>
  <si>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</si>
  <si>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</si>
  <si>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</si>
  <si>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</si>
  <si>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</si>
  <si>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</si>
  <si>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</si>
  <si>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</si>
  <si>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</si>
  <si>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</si>
  <si>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</si>
  <si>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</si>
  <si>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</si>
  <si>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</si>
  <si>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</si>
  <si>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</si>
  <si>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</si>
  <si>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</si>
  <si>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</si>
  <si>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</si>
  <si>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</si>
  <si>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</si>
  <si>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</si>
  <si>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</si>
  <si>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</si>
  <si>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</si>
  <si>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</si>
  <si>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</si>
  <si>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</si>
  <si>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</si>
  <si>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</si>
  <si>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</si>
  <si>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</si>
  <si>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</si>
  <si>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</si>
  <si>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</si>
  <si>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</si>
  <si>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</si>
  <si>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</si>
  <si>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</si>
  <si>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</si>
  <si>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</si>
  <si>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</si>
  <si>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</si>
  <si>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</si>
  <si>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</si>
  <si>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</si>
  <si>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</si>
  <si>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</si>
  <si>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</si>
  <si>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</si>
  <si>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</si>
  <si>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</si>
  <si>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</si>
  <si>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</si>
  <si>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</si>
  <si>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</si>
  <si>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</si>
  <si>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</si>
  <si>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</si>
  <si>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</si>
  <si>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</si>
  <si>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</si>
  <si>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</si>
  <si>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</si>
  <si>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</si>
  <si>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</si>
  <si>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</si>
  <si>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</si>
  <si>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</si>
  <si>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</si>
  <si>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</si>
  <si>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</si>
  <si>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</si>
  <si>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</si>
  <si>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</si>
  <si>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</si>
  <si>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</si>
  <si>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</si>
  <si>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</si>
  <si>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</si>
  <si>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</si>
  <si>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</si>
  <si>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</si>
  <si>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</si>
  <si>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</si>
  <si>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</si>
  <si>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</si>
  <si>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</si>
  <si>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</si>
  <si>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</si>
  <si>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</si>
  <si>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</si>
  <si>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</si>
  <si>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</si>
  <si>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</si>
  <si>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</si>
  <si>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</si>
  <si>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</si>
  <si>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</si>
  <si>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</si>
  <si>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</si>
  <si>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</si>
  <si>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</si>
  <si>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</si>
  <si>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</si>
  <si>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</si>
  <si>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</si>
  <si>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</si>
  <si>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</si>
  <si>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</si>
  <si>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</si>
  <si>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</si>
  <si>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</si>
  <si>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</si>
  <si>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</si>
  <si>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</si>
  <si>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</si>
  <si>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</si>
  <si>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</si>
  <si>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</si>
  <si>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</si>
  <si>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</si>
  <si>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</si>
  <si>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</si>
  <si>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</si>
  <si>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</si>
  <si>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</si>
  <si>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</si>
  <si>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</si>
  <si>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</si>
  <si>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</si>
  <si>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</si>
  <si>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</si>
  <si>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</si>
  <si>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</si>
  <si>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</si>
  <si>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</si>
  <si>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</si>
  <si>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</si>
  <si>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</si>
  <si>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</si>
  <si>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</si>
  <si>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</si>
  <si>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</si>
  <si>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</si>
  <si>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</si>
  <si>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</si>
  <si>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</si>
  <si>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</si>
  <si>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</si>
  <si>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</si>
  <si>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</si>
  <si>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</si>
  <si>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</si>
  <si>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</si>
  <si>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</si>
  <si>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</si>
  <si>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</si>
  <si>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</si>
  <si>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</si>
  <si>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</si>
  <si>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</si>
  <si>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</si>
  <si>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</si>
  <si>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</si>
  <si>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</si>
  <si>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</si>
  <si>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</si>
  <si>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</si>
  <si>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</si>
  <si>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</si>
  <si>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</si>
  <si>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</si>
  <si>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</si>
  <si>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</si>
  <si>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</si>
  <si>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</si>
  <si>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</si>
  <si>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</si>
  <si>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</si>
  <si>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</si>
  <si>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</si>
  <si>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</si>
  <si>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</si>
  <si>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</si>
  <si>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</si>
  <si>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</si>
  <si>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</si>
  <si>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</si>
  <si>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</si>
  <si>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</si>
  <si>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</si>
  <si>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</si>
  <si>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</si>
  <si>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</si>
  <si>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</si>
  <si>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</si>
  <si>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</si>
  <si>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</si>
  <si>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</si>
  <si>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</si>
  <si>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</si>
  <si>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</si>
  <si>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</si>
  <si>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</si>
  <si>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</si>
  <si>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</si>
  <si>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</si>
  <si>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</si>
  <si>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</si>
  <si>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</si>
  <si>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</si>
  <si>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</si>
  <si>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</si>
  <si>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</si>
  <si>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</si>
  <si>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</si>
  <si>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</si>
  <si>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</si>
  <si>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</si>
  <si>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</si>
  <si>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</si>
  <si>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</si>
  <si>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</si>
  <si>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</si>
  <si>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</si>
  <si>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</si>
  <si>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</si>
  <si>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</si>
  <si>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</si>
  <si>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</si>
  <si>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</si>
  <si>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</si>
  <si>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</si>
  <si>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</si>
  <si>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</si>
  <si>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</si>
  <si>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</si>
  <si>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</si>
  <si>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</si>
  <si>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</si>
  <si>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</si>
  <si>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</si>
  <si>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</si>
  <si>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</si>
  <si>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</si>
  <si>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</si>
  <si>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</si>
  <si>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</si>
  <si>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</si>
  <si>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</si>
  <si>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</si>
  <si>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</si>
  <si>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</si>
  <si>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</si>
  <si>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</si>
  <si>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</si>
  <si>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</si>
  <si>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</si>
  <si>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</si>
  <si>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</si>
  <si>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</si>
  <si>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</si>
  <si>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</si>
  <si>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</si>
  <si>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</si>
  <si>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</si>
  <si>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</si>
  <si>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</si>
  <si>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</si>
  <si>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</si>
  <si>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</si>
  <si>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</si>
  <si>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</si>
  <si>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</si>
  <si>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</si>
  <si>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</si>
  <si>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</si>
  <si>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</si>
  <si>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</si>
  <si>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</si>
  <si>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</si>
  <si>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</si>
  <si>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</si>
  <si>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</si>
  <si>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</si>
  <si>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</si>
  <si>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</si>
  <si>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</si>
  <si>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</si>
  <si>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</si>
  <si>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</si>
  <si>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</si>
  <si>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</si>
  <si>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</si>
  <si>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</si>
  <si>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</si>
  <si>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</si>
  <si>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</si>
  <si>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</si>
  <si>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</si>
  <si>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</si>
  <si>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</si>
  <si>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</si>
  <si>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</si>
  <si>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</si>
  <si>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</si>
  <si>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</si>
  <si>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</si>
  <si>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</si>
  <si>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</si>
  <si>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</si>
  <si>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</si>
  <si>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</si>
  <si>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</si>
  <si>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</si>
  <si>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</si>
  <si>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</si>
  <si>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</si>
  <si>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</si>
  <si>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</si>
  <si>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</si>
  <si>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</si>
  <si>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</si>
  <si>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</si>
  <si>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</si>
  <si>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</si>
  <si>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</si>
  <si>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</si>
  <si>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</si>
  <si>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</si>
  <si>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</si>
  <si>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</si>
  <si>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</si>
  <si>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</si>
  <si>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</si>
  <si>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</si>
  <si>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</si>
  <si>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</si>
  <si>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</si>
  <si>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</si>
  <si>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</si>
  <si>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</si>
  <si>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</si>
  <si>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</si>
  <si>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</si>
  <si>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</si>
  <si>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</si>
  <si>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</si>
  <si>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</si>
  <si>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</si>
  <si>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</si>
  <si>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</si>
  <si>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</si>
  <si>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</si>
  <si>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</si>
  <si>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</si>
  <si>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</si>
  <si>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</si>
  <si>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</si>
  <si>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</si>
  <si>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</si>
  <si>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</si>
  <si>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</si>
  <si>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</si>
  <si>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</si>
  <si>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</si>
  <si>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</si>
  <si>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</si>
  <si>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</si>
  <si>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</si>
  <si>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</si>
  <si>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</si>
  <si>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</si>
  <si>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</si>
  <si>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</si>
  <si>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</si>
  <si>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</si>
  <si>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</si>
  <si>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</si>
  <si>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</si>
  <si>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</si>
  <si>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</si>
  <si>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</si>
  <si>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</si>
  <si>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</si>
  <si>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</si>
  <si>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</si>
  <si>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</si>
  <si>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</si>
  <si>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</si>
  <si>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</si>
  <si>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</si>
  <si>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</si>
  <si>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</si>
  <si>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</si>
  <si>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</si>
  <si>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</si>
  <si>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</si>
  <si>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</si>
  <si>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</si>
  <si>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</si>
  <si>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</si>
  <si>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</si>
  <si>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</si>
  <si>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</si>
  <si>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</si>
  <si>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</si>
  <si>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</si>
  <si>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</si>
  <si>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</si>
  <si>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</si>
  <si>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</si>
  <si>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</si>
  <si>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</si>
  <si>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</si>
  <si>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</si>
  <si>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</si>
  <si>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</si>
  <si>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</si>
  <si>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</si>
  <si>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</si>
  <si>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</si>
  <si>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</si>
  <si>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</si>
  <si>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</si>
  <si>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</si>
  <si>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</si>
  <si>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</si>
  <si>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</si>
  <si>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</si>
  <si>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</si>
  <si>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</si>
  <si>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</si>
  <si>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</si>
  <si>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</si>
  <si>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</si>
  <si>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</si>
  <si>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</si>
  <si>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</si>
  <si>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</si>
  <si>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</si>
  <si>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</si>
  <si>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</si>
  <si>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</si>
  <si>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</si>
  <si>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</si>
  <si>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</si>
  <si>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</si>
  <si>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</si>
  <si>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</si>
  <si>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</si>
  <si>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</si>
  <si>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</si>
  <si>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</si>
  <si>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</si>
  <si>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</si>
  <si>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</si>
  <si>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</si>
  <si>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</si>
  <si>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</si>
  <si>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</si>
  <si>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</si>
  <si>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</si>
  <si>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</si>
  <si>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</si>
  <si>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</si>
  <si>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</si>
  <si>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</si>
  <si>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</si>
  <si>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</si>
  <si>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</si>
  <si>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</si>
  <si>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</si>
  <si>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</si>
  <si>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</si>
  <si>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</si>
  <si>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</si>
  <si>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</si>
  <si>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</si>
  <si>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</si>
  <si>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</si>
  <si>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</si>
  <si>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</si>
  <si>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</si>
  <si>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</si>
  <si>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</si>
  <si>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</si>
  <si>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</si>
  <si>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</si>
  <si>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</si>
  <si>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</si>
  <si>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</si>
  <si>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</si>
  <si>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</si>
  <si>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</si>
  <si>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</si>
  <si>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</si>
  <si>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</si>
  <si>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</si>
  <si>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</si>
  <si>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</si>
  <si>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</si>
  <si>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</si>
  <si>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</si>
  <si>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</si>
  <si>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</si>
  <si>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</si>
  <si>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</si>
  <si>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</si>
  <si>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</si>
  <si>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</si>
  <si>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</si>
  <si>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</si>
  <si>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</si>
  <si>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</si>
  <si>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</si>
  <si>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</si>
  <si>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</si>
  <si>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</si>
  <si>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</si>
  <si>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</si>
  <si>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</si>
  <si>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</si>
  <si>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</si>
  <si>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</si>
  <si>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</si>
  <si>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</si>
  <si>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</si>
  <si>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</si>
  <si>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</si>
  <si>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</si>
  <si>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</si>
  <si>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</si>
  <si>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</si>
  <si>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</si>
  <si>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</si>
  <si>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</si>
  <si>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</si>
  <si>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</si>
  <si>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</si>
  <si>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</si>
  <si>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</si>
  <si>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</si>
  <si>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</si>
  <si>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</si>
  <si>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</si>
  <si>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</si>
  <si>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</si>
  <si>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</si>
  <si>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</si>
  <si>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</si>
  <si>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</si>
  <si>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</si>
  <si>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</si>
  <si>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</si>
  <si>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</si>
  <si>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</si>
  <si>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</si>
  <si>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</si>
  <si>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</si>
  <si>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</si>
  <si>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</si>
  <si>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</si>
  <si>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</si>
  <si>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</si>
  <si>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</si>
  <si>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</si>
  <si>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</si>
  <si>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</si>
  <si>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</si>
  <si>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</si>
  <si>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</si>
  <si>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</si>
  <si>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</si>
  <si>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</si>
  <si>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</si>
  <si>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</si>
  <si>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</si>
  <si>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</si>
  <si>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</si>
  <si>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</si>
  <si>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</si>
  <si>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</si>
  <si>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</si>
  <si>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</si>
  <si>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</si>
  <si>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</si>
  <si>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</si>
  <si>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</si>
  <si>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</si>
  <si>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</si>
  <si>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</si>
  <si>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</si>
  <si>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</si>
  <si>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</si>
  <si>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</si>
  <si>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</si>
  <si>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</si>
  <si>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</si>
  <si>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</si>
  <si>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</si>
  <si>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</si>
  <si>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</si>
  <si>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</si>
  <si>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</si>
  <si>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</si>
  <si>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</si>
  <si>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</si>
  <si>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</si>
  <si>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</si>
  <si>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</si>
  <si>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</si>
  <si>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</si>
  <si>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</si>
  <si>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</si>
  <si>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</si>
  <si>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</si>
  <si>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</si>
  <si>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</si>
  <si>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</si>
  <si>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</si>
  <si>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</si>
  <si>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</si>
  <si>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</si>
  <si>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</si>
  <si>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</si>
  <si>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</si>
  <si>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</si>
  <si>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</si>
  <si>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</si>
  <si>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</si>
  <si>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</si>
  <si>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</si>
  <si>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</si>
  <si>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</si>
  <si>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</si>
  <si>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</si>
  <si>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</si>
  <si>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</si>
  <si>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</si>
  <si>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</si>
  <si>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</si>
  <si>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</si>
  <si>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</si>
  <si>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</si>
  <si>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</si>
  <si>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</si>
  <si>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</si>
  <si>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</si>
  <si>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</si>
  <si>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</si>
  <si>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</si>
  <si>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</si>
  <si>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</si>
  <si>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</si>
  <si>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</si>
  <si>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</si>
  <si>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</si>
  <si>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</si>
  <si>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</si>
  <si>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</si>
  <si>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</si>
  <si>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</si>
  <si>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</si>
  <si>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</si>
  <si>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</si>
  <si>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</si>
  <si>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</si>
  <si>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</si>
  <si>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</si>
  <si>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</si>
  <si>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</si>
  <si>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</si>
  <si>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</si>
  <si>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</si>
  <si>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</si>
  <si>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</si>
  <si>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</si>
  <si>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</si>
  <si>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</si>
  <si>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</si>
  <si>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</si>
  <si>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</si>
  <si>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</si>
  <si>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</si>
  <si>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</si>
  <si>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</si>
  <si>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</si>
  <si>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</si>
  <si>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</si>
  <si>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</si>
  <si>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</si>
  <si>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</si>
  <si>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</si>
  <si>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</si>
  <si>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</si>
  <si>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</si>
  <si>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</si>
  <si>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</si>
  <si>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</si>
  <si>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</si>
  <si>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</si>
  <si>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</si>
  <si>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</si>
  <si>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</si>
  <si>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</si>
  <si>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</si>
  <si>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</si>
  <si>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</si>
  <si>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</si>
  <si>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</si>
  <si>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</si>
  <si>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</si>
  <si>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</si>
  <si>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</si>
  <si>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</si>
  <si>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</si>
  <si>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</si>
  <si>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</si>
  <si>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</si>
  <si>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</si>
  <si>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</si>
  <si>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</si>
  <si>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</si>
  <si>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</si>
  <si>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</si>
  <si>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</si>
  <si>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</si>
  <si>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</si>
  <si>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</si>
  <si>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</si>
  <si>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</si>
  <si>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</si>
  <si>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</si>
  <si>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</si>
  <si>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</si>
  <si>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</si>
  <si>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</si>
  <si>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</si>
  <si>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</si>
  <si>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</si>
  <si>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</si>
  <si>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</si>
  <si>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</si>
  <si>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</si>
  <si>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</si>
  <si>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</si>
  <si>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</si>
  <si>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</si>
  <si>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</si>
  <si>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</si>
  <si>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</si>
  <si>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</si>
  <si>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</si>
  <si>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</si>
  <si>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</si>
  <si>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</si>
  <si>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</si>
  <si>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</si>
  <si>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</si>
  <si>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</si>
  <si>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</si>
  <si>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</si>
  <si>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</si>
  <si>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</si>
  <si>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</si>
  <si>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</si>
  <si>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</si>
  <si>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</si>
  <si>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</si>
  <si>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</si>
  <si>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</si>
  <si>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</si>
  <si>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</si>
  <si>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</si>
  <si>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</si>
  <si>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</si>
  <si>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</si>
  <si>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</si>
  <si>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</si>
  <si>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</si>
  <si>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</si>
  <si>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</si>
  <si>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</si>
  <si>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</si>
  <si>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</si>
  <si>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</si>
  <si>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</si>
  <si>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</si>
  <si>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</si>
  <si>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</si>
  <si>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</si>
  <si>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</si>
  <si>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</si>
  <si>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</si>
  <si>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</si>
  <si>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</si>
  <si>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</si>
  <si>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</si>
  <si>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</si>
  <si>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</si>
  <si>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</si>
  <si>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</si>
  <si>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</si>
  <si>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</si>
  <si>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</si>
  <si>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</si>
  <si>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</si>
  <si>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</si>
  <si>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</si>
  <si>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</si>
  <si>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</si>
  <si>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</si>
  <si>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</si>
  <si>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</si>
  <si>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</si>
  <si>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</si>
  <si>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</si>
  <si>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</si>
  <si>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</si>
  <si>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</si>
  <si>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</si>
  <si>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</si>
  <si>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</si>
  <si>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</si>
  <si>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</si>
  <si>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</si>
  <si>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</si>
  <si>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</si>
  <si>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</si>
  <si>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</si>
  <si>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</si>
  <si>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</si>
  <si>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</si>
  <si>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</si>
  <si>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</si>
  <si>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</si>
  <si>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</si>
  <si>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</si>
  <si>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</si>
  <si>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</si>
  <si>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</si>
  <si>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</si>
  <si>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</si>
  <si>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</si>
  <si>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</si>
  <si>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</si>
  <si>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</si>
  <si>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</si>
  <si>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</si>
  <si>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</si>
  <si>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</si>
  <si>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</si>
  <si>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</si>
  <si>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</si>
  <si>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</si>
  <si>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</si>
  <si>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</si>
  <si>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</si>
  <si>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</si>
  <si>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</si>
  <si>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</si>
  <si>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</si>
  <si>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</si>
  <si>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</si>
  <si>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</si>
  <si>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</si>
  <si>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</si>
  <si>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</si>
  <si>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</si>
  <si>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</si>
  <si>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</si>
  <si>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</si>
  <si>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</si>
  <si>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</si>
  <si>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</si>
  <si>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</si>
  <si>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</si>
  <si>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</si>
  <si>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</si>
  <si>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</si>
  <si>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</si>
  <si>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</si>
  <si>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</si>
  <si>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</si>
  <si>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</si>
  <si>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</si>
  <si>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</si>
  <si>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</si>
  <si>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</si>
  <si>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</si>
  <si>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</si>
  <si>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</si>
  <si>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</si>
  <si>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</si>
  <si>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</si>
  <si>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</si>
  <si>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</si>
  <si>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</si>
  <si>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</si>
  <si>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</si>
  <si>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</si>
  <si>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</si>
  <si>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</si>
  <si>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</si>
  <si>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</si>
  <si>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</si>
  <si>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</si>
  <si>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</si>
  <si>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</si>
  <si>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</si>
  <si>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</si>
  <si>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</si>
  <si>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</si>
  <si>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</si>
  <si>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</si>
  <si>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</si>
  <si>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</si>
  <si>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</si>
  <si>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</si>
  <si>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</si>
  <si>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</si>
  <si>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</si>
  <si>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</si>
  <si>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</si>
  <si>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</si>
  <si>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</si>
  <si>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</si>
  <si>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</si>
  <si>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</si>
  <si>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</si>
  <si>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</si>
  <si>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</si>
  <si>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</si>
  <si>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</si>
  <si>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</si>
  <si>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</si>
  <si>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</si>
  <si>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</si>
  <si>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</si>
  <si>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</si>
  <si>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</si>
  <si>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</si>
  <si>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</si>
  <si>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</si>
  <si>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</si>
  <si>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</si>
  <si>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</si>
  <si>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</si>
  <si>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</si>
  <si>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</si>
  <si>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</si>
  <si>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</si>
  <si>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</si>
  <si>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</si>
  <si>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</si>
  <si>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</si>
  <si>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</si>
  <si>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</si>
  <si>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</si>
  <si>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</si>
  <si>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</si>
  <si>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</si>
  <si>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</si>
  <si>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</si>
  <si>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</si>
  <si>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</si>
  <si>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</si>
  <si>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</si>
  <si>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</si>
  <si>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</si>
  <si>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</si>
  <si>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</si>
  <si>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</si>
  <si>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</si>
  <si>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</si>
  <si>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</si>
  <si>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</si>
  <si>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</si>
  <si>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</si>
  <si>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</si>
  <si>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</si>
  <si>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</si>
  <si>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</si>
  <si>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</si>
  <si>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</si>
  <si>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</si>
  <si>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</si>
  <si>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</si>
  <si>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</si>
  <si>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</si>
  <si>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</si>
  <si>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</si>
  <si>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</si>
  <si>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</si>
  <si>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</si>
  <si>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</si>
  <si>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</si>
  <si>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</si>
  <si>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</si>
  <si>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</si>
  <si>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</si>
  <si>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</si>
  <si>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</si>
  <si>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</si>
  <si>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</si>
  <si>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</si>
  <si>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</si>
  <si>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</si>
  <si>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</si>
  <si>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</si>
  <si>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</si>
  <si>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</si>
  <si>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</si>
  <si>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</si>
  <si>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</si>
  <si>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</si>
  <si>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</si>
  <si>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</si>
  <si>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</si>
  <si>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</si>
  <si>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</si>
  <si>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</si>
  <si>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</si>
  <si>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</si>
  <si>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</si>
  <si>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</si>
  <si>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</si>
  <si>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</si>
  <si>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</si>
  <si>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</si>
  <si>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</si>
  <si>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</si>
  <si>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</si>
  <si>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</si>
  <si>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</si>
  <si>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</si>
  <si>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</si>
  <si>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</si>
  <si>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</si>
  <si>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</si>
  <si>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</si>
  <si>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</si>
  <si>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</si>
  <si>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</si>
  <si>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</si>
  <si>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</si>
  <si>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</si>
  <si>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</si>
  <si>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</si>
  <si>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</si>
  <si>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</si>
  <si>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</si>
  <si>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</si>
  <si>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</si>
  <si>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</si>
  <si>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</si>
  <si>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</si>
  <si>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</si>
  <si>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</si>
  <si>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</si>
  <si>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</si>
  <si>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</si>
  <si>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</si>
  <si>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</si>
  <si>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</si>
  <si>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</si>
  <si>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</si>
  <si>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</si>
  <si>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</si>
  <si>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</si>
  <si>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</si>
  <si>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</si>
  <si>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</si>
  <si>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</si>
  <si>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</si>
  <si>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</si>
  <si>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</si>
  <si>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</si>
  <si>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</si>
  <si>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</si>
  <si>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</si>
  <si>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</si>
  <si>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</si>
  <si>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</si>
  <si>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</si>
  <si>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</si>
  <si>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</si>
  <si>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</si>
  <si>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</si>
  <si>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</si>
  <si>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</si>
  <si>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</si>
  <si>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</si>
  <si>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</si>
  <si>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</si>
  <si>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</si>
  <si>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</si>
  <si>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</si>
  <si>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</si>
  <si>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</si>
  <si>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</si>
  <si>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</si>
  <si>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</si>
  <si>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</si>
  <si>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</si>
  <si>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</si>
  <si>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</si>
  <si>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</si>
  <si>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</si>
  <si>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</si>
  <si>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</si>
  <si>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</si>
  <si>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</si>
  <si>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</si>
  <si>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</si>
  <si>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</si>
  <si>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</si>
  <si>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</si>
  <si>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</si>
  <si>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</si>
  <si>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</si>
  <si>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</si>
  <si>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</si>
  <si>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</si>
  <si>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</si>
  <si>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</si>
  <si>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</si>
  <si>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</si>
  <si>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</si>
  <si>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</si>
  <si>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</si>
  <si>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</si>
  <si>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</si>
  <si>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</si>
  <si>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</si>
  <si>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</si>
  <si>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</si>
  <si>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</si>
  <si>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</si>
  <si>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</si>
  <si>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</si>
  <si>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</si>
  <si>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</si>
  <si>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</si>
  <si>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</si>
  <si>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</si>
  <si>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</si>
  <si>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</si>
  <si>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</si>
  <si>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</si>
  <si>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</si>
  <si>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</si>
  <si>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</si>
  <si>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</si>
  <si>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</si>
  <si>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</si>
  <si>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</si>
  <si>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</si>
  <si>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</si>
  <si>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</si>
  <si>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</si>
  <si>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</si>
  <si>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</si>
  <si>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</si>
  <si>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</si>
  <si>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</si>
  <si>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</si>
  <si>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</si>
  <si>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</si>
  <si>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</si>
  <si>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</si>
  <si>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</si>
  <si>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</si>
  <si>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</si>
  <si>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</si>
  <si>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</si>
  <si>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</si>
  <si>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</si>
  <si>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</si>
  <si>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</si>
  <si>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</si>
  <si>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</si>
  <si>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</si>
  <si>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</si>
  <si>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</si>
  <si>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</si>
  <si>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</si>
  <si>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</si>
  <si>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</si>
  <si>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</si>
  <si>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</si>
  <si>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</si>
  <si>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</si>
  <si>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</si>
  <si>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</si>
  <si>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</si>
  <si>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</si>
  <si>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</si>
  <si>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</si>
  <si>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</si>
  <si>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</si>
  <si>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</si>
  <si>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</si>
  <si>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</si>
  <si>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</si>
  <si>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</si>
  <si>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</si>
  <si>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</si>
  <si>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</si>
  <si>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</si>
  <si>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</si>
  <si>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</si>
  <si>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</si>
  <si>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</si>
  <si>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</si>
  <si>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</si>
  <si>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</si>
  <si>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</si>
  <si>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</si>
  <si>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</si>
  <si>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</si>
  <si>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</si>
  <si>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</si>
  <si>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</si>
  <si>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</si>
  <si>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</si>
  <si>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</si>
  <si>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</si>
  <si>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</si>
  <si>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</si>
  <si>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</si>
  <si>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</si>
  <si>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</si>
  <si>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</si>
  <si>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</si>
  <si>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</si>
  <si>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</si>
  <si>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</si>
  <si>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</si>
  <si>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</si>
  <si>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</si>
  <si>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</si>
  <si>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</si>
  <si>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</si>
  <si>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</si>
  <si>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</si>
  <si>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</si>
  <si>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</si>
  <si>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</si>
  <si>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</si>
  <si>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</si>
  <si>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</si>
  <si>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</si>
  <si>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</si>
  <si>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</si>
  <si>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</si>
  <si>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</si>
  <si>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</si>
  <si>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</si>
  <si>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</si>
  <si>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</si>
  <si>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</si>
  <si>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</si>
  <si>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</si>
  <si>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</si>
  <si>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</si>
  <si>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</si>
  <si>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</si>
  <si>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</si>
  <si>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</si>
  <si>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</si>
  <si>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</si>
  <si>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</si>
  <si>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</si>
  <si>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</si>
  <si>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</si>
  <si>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</si>
  <si>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</si>
  <si>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</si>
  <si>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</si>
  <si>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</si>
  <si>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</si>
  <si>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</si>
  <si>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</si>
  <si>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</si>
  <si>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</si>
  <si>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</si>
  <si>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</si>
  <si>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</si>
  <si>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</si>
  <si>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</si>
  <si>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</si>
  <si>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</si>
  <si>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</si>
  <si>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</si>
  <si>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</si>
  <si>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</si>
  <si>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</si>
  <si>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</si>
  <si>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</si>
  <si>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</si>
  <si>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</si>
  <si>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</si>
  <si>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</si>
  <si>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</si>
  <si>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</si>
  <si>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</si>
  <si>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</si>
  <si>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</si>
  <si>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</si>
  <si>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</si>
  <si>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</si>
  <si>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</si>
  <si>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</si>
  <si>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</si>
  <si>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</si>
  <si>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</si>
  <si>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</si>
  <si>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</si>
  <si>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</si>
  <si>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</si>
  <si>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</si>
  <si>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</si>
  <si>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</si>
  <si>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</si>
  <si>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</si>
  <si>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</si>
  <si>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</si>
  <si>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</si>
  <si>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</si>
  <si>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</si>
  <si>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</si>
  <si>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</si>
  <si>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</si>
  <si>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</si>
  <si>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</si>
  <si>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</si>
  <si>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</si>
  <si>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</si>
  <si>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</si>
  <si>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</si>
  <si>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</si>
  <si>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</si>
  <si>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</si>
  <si>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</si>
  <si>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</si>
  <si>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</si>
  <si>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</si>
  <si>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</si>
  <si>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</si>
  <si>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</si>
  <si>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</si>
  <si>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</si>
  <si>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</si>
  <si>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</si>
  <si>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</si>
  <si>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</si>
  <si>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</si>
  <si>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</si>
  <si>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</si>
  <si>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</si>
  <si>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</si>
  <si>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</si>
  <si>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</si>
  <si>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</si>
  <si>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</si>
  <si>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</si>
  <si>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</si>
  <si>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</si>
  <si>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</si>
  <si>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</si>
  <si>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</si>
  <si>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</si>
  <si>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</si>
  <si>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</si>
  <si>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</si>
  <si>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</si>
  <si>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</si>
  <si>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</si>
  <si>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</si>
  <si>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</si>
  <si>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</si>
  <si>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</si>
  <si>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</si>
  <si>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</si>
  <si>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</si>
  <si>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</si>
  <si>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</si>
  <si>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</si>
  <si>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</si>
  <si>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</si>
  <si>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</si>
  <si>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</si>
  <si>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</si>
  <si>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</si>
  <si>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</si>
  <si>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</si>
  <si>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</si>
  <si>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</si>
  <si>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</si>
  <si>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</si>
  <si>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</si>
  <si>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</si>
  <si>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</si>
  <si>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</si>
  <si>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</si>
  <si>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</si>
  <si>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</si>
  <si>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</si>
  <si>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</si>
  <si>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</si>
  <si>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</si>
  <si>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</si>
  <si>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</si>
  <si>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</si>
  <si>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</si>
  <si>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</si>
  <si>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</si>
  <si>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</si>
  <si>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</si>
  <si>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</si>
  <si>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</si>
  <si>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</si>
  <si>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</si>
  <si>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</si>
  <si>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</si>
  <si>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</si>
  <si>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</si>
  <si>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</si>
  <si>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</si>
  <si>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</si>
  <si>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</si>
  <si>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</si>
  <si>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</si>
  <si>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</si>
  <si>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</si>
  <si>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</si>
  <si>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</si>
  <si>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</si>
  <si>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</si>
  <si>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</si>
  <si>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</si>
  <si>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</si>
  <si>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</si>
  <si>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</si>
  <si>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</si>
  <si>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</si>
  <si>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</si>
  <si>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</si>
  <si>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</si>
  <si>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</si>
  <si>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</si>
  <si>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</si>
  <si>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</si>
  <si>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</si>
  <si>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</si>
  <si>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</si>
  <si>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</si>
  <si>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</si>
  <si>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</si>
  <si>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</si>
  <si>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</si>
  <si>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</si>
  <si>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</si>
  <si>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</si>
  <si>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</si>
  <si>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</si>
  <si>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</si>
  <si>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</si>
  <si>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</si>
  <si>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</si>
  <si>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</si>
  <si>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</si>
  <si>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</si>
  <si>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</si>
  <si>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</si>
  <si>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</si>
  <si>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</si>
  <si>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</si>
  <si>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</si>
  <si>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</si>
  <si>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</si>
  <si>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</si>
  <si>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</si>
  <si>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</si>
  <si>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</si>
  <si>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</si>
  <si>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</si>
  <si>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</si>
  <si>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</si>
  <si>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</si>
  <si>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</si>
  <si>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</si>
  <si>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</si>
  <si>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</si>
  <si>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</si>
  <si>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</si>
  <si>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</si>
  <si>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</si>
  <si>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</si>
  <si>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</si>
  <si>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</si>
  <si>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</si>
  <si>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</si>
  <si>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</si>
  <si>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</si>
  <si>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</si>
  <si>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</si>
  <si>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</si>
  <si>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</si>
  <si>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</si>
  <si>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</si>
  <si>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</si>
  <si>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</si>
  <si>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</si>
  <si>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</si>
  <si>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</si>
  <si>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</si>
  <si>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</si>
  <si>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</si>
  <si>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</si>
  <si>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</si>
  <si>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</si>
  <si>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</si>
  <si>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</si>
  <si>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</si>
  <si>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</si>
  <si>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</si>
  <si>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</si>
  <si>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</si>
  <si>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</si>
  <si>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</si>
  <si>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</si>
  <si>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</si>
  <si>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</si>
  <si>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</si>
  <si>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</si>
  <si>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</si>
  <si>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</si>
  <si>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</si>
  <si>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</si>
  <si>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</si>
  <si>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</si>
  <si>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</si>
  <si>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</si>
  <si>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</si>
  <si>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</si>
  <si>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</si>
  <si>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</si>
  <si>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</si>
  <si>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</si>
  <si>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</si>
  <si>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</si>
  <si>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</si>
  <si>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</si>
  <si>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</si>
  <si>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</si>
  <si>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</si>
  <si>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</si>
  <si>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</si>
  <si>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</si>
  <si>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</si>
  <si>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</si>
  <si>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</si>
  <si>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</si>
  <si>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</si>
  <si>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</si>
  <si>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</si>
  <si>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</si>
  <si>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</si>
  <si>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</si>
  <si>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</si>
  <si>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</si>
  <si>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</si>
  <si>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</si>
  <si>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</si>
  <si>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</si>
  <si>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</si>
  <si>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</si>
  <si>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</si>
  <si>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</si>
  <si>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</si>
  <si>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</si>
  <si>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</si>
  <si>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</si>
  <si>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</si>
  <si>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</si>
  <si>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</si>
  <si>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</si>
  <si>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</si>
  <si>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</si>
  <si>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</si>
  <si>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</si>
  <si>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</si>
  <si>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</si>
  <si>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</si>
  <si>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</si>
  <si>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</si>
  <si>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</si>
  <si>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</si>
  <si>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</si>
  <si>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</si>
  <si>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</si>
  <si>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</si>
  <si>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</si>
  <si>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</si>
  <si>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</si>
  <si>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</si>
  <si>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</si>
  <si>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</si>
  <si>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</si>
  <si>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</si>
  <si>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</si>
  <si>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</si>
  <si>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</si>
  <si>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</si>
  <si>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</si>
  <si>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</si>
  <si>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</si>
  <si>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</si>
  <si>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</si>
  <si>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</si>
  <si>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</si>
  <si>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</si>
  <si>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</si>
  <si>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</si>
  <si>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</si>
  <si>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</si>
  <si>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</si>
  <si>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</si>
  <si>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</si>
  <si>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</si>
  <si>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</si>
  <si>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</si>
  <si>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</si>
  <si>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</si>
  <si>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</si>
  <si>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</si>
  <si>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</si>
  <si>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</si>
  <si>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</si>
  <si>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</si>
  <si>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</si>
  <si>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</si>
  <si>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</si>
  <si>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</si>
  <si>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</si>
  <si>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</si>
  <si>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</si>
  <si>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</si>
  <si>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</si>
  <si>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</si>
  <si>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</si>
  <si>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</si>
  <si>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</si>
  <si>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</si>
  <si>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</si>
  <si>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</si>
  <si>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</si>
  <si>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</si>
  <si>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</si>
  <si>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</si>
  <si>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</si>
  <si>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</si>
  <si>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</si>
  <si>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</si>
  <si>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</si>
  <si>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</si>
  <si>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</si>
  <si>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</si>
  <si>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</si>
  <si>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</si>
  <si>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</si>
  <si>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</si>
  <si>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</si>
  <si>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</si>
  <si>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</si>
  <si>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</si>
  <si>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</si>
  <si>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</si>
  <si>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</si>
  <si>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</si>
  <si>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</si>
  <si>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</si>
  <si>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</si>
  <si>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</si>
  <si>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</si>
  <si>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</si>
  <si>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</si>
  <si>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</si>
  <si>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</si>
  <si>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</si>
  <si>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</si>
  <si>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</si>
  <si>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</si>
  <si>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</si>
  <si>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</si>
  <si>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</si>
  <si>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</si>
  <si>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</si>
  <si>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</si>
  <si>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</si>
  <si>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</si>
  <si>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</si>
  <si>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</si>
  <si>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</si>
  <si>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</si>
  <si>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</si>
  <si>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</si>
  <si>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</si>
  <si>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</si>
  <si>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</si>
  <si>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</si>
  <si>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</si>
  <si>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</si>
  <si>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</si>
  <si>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</si>
  <si>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</si>
  <si>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</si>
  <si>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</si>
  <si>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</si>
  <si>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</si>
  <si>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</si>
  <si>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</si>
  <si>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</si>
  <si>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</si>
  <si>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</si>
  <si>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</si>
  <si>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</si>
  <si>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</si>
  <si>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</si>
  <si>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</si>
  <si>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</si>
  <si>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</si>
  <si>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</si>
  <si>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</si>
  <si>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</si>
  <si>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</si>
  <si>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</si>
  <si>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</si>
  <si>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</si>
  <si>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</si>
  <si>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</si>
  <si>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</si>
  <si>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</si>
  <si>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</si>
  <si>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</si>
  <si>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</si>
  <si>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</si>
  <si>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</si>
  <si>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</si>
  <si>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</si>
  <si>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</si>
  <si>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</si>
  <si>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</si>
  <si>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</si>
  <si>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</si>
  <si>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</si>
  <si>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</si>
  <si>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</si>
  <si>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</si>
  <si>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</si>
  <si>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</si>
  <si>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</si>
  <si>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</si>
  <si>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</si>
  <si>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</si>
  <si>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</si>
  <si>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</si>
  <si>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</si>
  <si>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</si>
  <si>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</si>
  <si>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</si>
  <si>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</si>
  <si>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</si>
  <si>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</si>
  <si>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</si>
  <si>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</si>
  <si>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</si>
  <si>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</si>
  <si>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</si>
  <si>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</si>
  <si>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</si>
  <si>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</si>
  <si>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</si>
  <si>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</si>
  <si>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</si>
  <si>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</si>
  <si>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</si>
  <si>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</si>
  <si>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</si>
  <si>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</si>
  <si>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</si>
  <si>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</si>
  <si>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</si>
  <si>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</si>
  <si>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</si>
  <si>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</si>
  <si>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</si>
  <si>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</si>
  <si>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</si>
  <si>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</si>
  <si>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</si>
  <si>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</si>
  <si>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</si>
  <si>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</si>
  <si>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</si>
  <si>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</si>
  <si>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</si>
  <si>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</si>
  <si>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</si>
  <si>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</si>
  <si>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</si>
  <si>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</si>
  <si>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</si>
  <si>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</si>
  <si>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</si>
  <si>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</si>
  <si>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</si>
  <si>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</si>
  <si>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</si>
  <si>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</si>
  <si>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</si>
  <si>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</si>
  <si>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</si>
  <si>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</si>
  <si>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</si>
  <si>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</si>
  <si>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</si>
  <si>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</si>
  <si>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</si>
  <si>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</si>
  <si>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</si>
  <si>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</si>
  <si>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</si>
  <si>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</si>
  <si>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</si>
  <si>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</si>
  <si>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</si>
  <si>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</si>
  <si>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</si>
  <si>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</si>
  <si>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</si>
  <si>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</si>
  <si>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</si>
  <si>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</si>
  <si>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</si>
  <si>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</si>
  <si>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</si>
  <si>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</si>
  <si>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</si>
  <si>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</si>
  <si>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</si>
  <si>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</si>
  <si>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</si>
  <si>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</si>
  <si>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</si>
  <si>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</si>
  <si>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</si>
  <si>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</si>
  <si>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</si>
  <si>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</si>
  <si>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</si>
  <si>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</si>
  <si>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</si>
  <si>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</si>
  <si>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</si>
  <si>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</si>
  <si>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</si>
  <si>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</si>
  <si>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</si>
  <si>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</si>
  <si>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</si>
  <si>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</si>
  <si>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</si>
  <si>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</si>
  <si>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</si>
  <si>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</si>
  <si>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</si>
  <si>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</si>
  <si>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</si>
  <si>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</si>
  <si>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</si>
  <si>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</si>
  <si>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</si>
  <si>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</si>
  <si>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</si>
  <si>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</si>
  <si>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</si>
  <si>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</si>
  <si>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</si>
  <si>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</si>
  <si>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</si>
  <si>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</si>
  <si>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</si>
  <si>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</si>
  <si>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</si>
  <si>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</si>
  <si>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</si>
  <si>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</si>
  <si>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</si>
  <si>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</si>
  <si>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</si>
  <si>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</si>
  <si>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</si>
  <si>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</si>
  <si>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</si>
  <si>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</si>
  <si>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</si>
  <si>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</si>
  <si>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</si>
  <si>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</si>
  <si>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</si>
  <si>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</si>
  <si>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</si>
  <si>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</si>
  <si>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</si>
  <si>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</si>
  <si>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</si>
  <si>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</si>
  <si>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</si>
  <si>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</si>
  <si>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</si>
  <si>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</si>
  <si>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</si>
  <si>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</si>
  <si>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</si>
  <si>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</si>
  <si>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</si>
  <si>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</si>
  <si>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</si>
  <si>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</si>
  <si>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</si>
  <si>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</si>
  <si>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</si>
  <si>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</si>
  <si>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</si>
  <si>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</si>
  <si>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</si>
  <si>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</si>
  <si>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</si>
  <si>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</si>
  <si>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</si>
  <si>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</si>
  <si>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</si>
  <si>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</si>
  <si>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</si>
  <si>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</si>
  <si>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</si>
  <si>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</si>
  <si>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</si>
  <si>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</si>
  <si>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</si>
  <si>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</si>
  <si>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</si>
  <si>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</si>
  <si>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</si>
  <si>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</si>
  <si>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</si>
  <si>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</si>
  <si>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</si>
  <si>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</si>
  <si>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</si>
  <si>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</si>
  <si>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</si>
  <si>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</si>
  <si>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</si>
  <si>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</si>
  <si>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</si>
  <si>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</si>
  <si>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</si>
  <si>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</si>
  <si>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</si>
  <si>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</si>
  <si>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</si>
  <si>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</si>
  <si>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</si>
  <si>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</si>
  <si>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</si>
  <si>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</si>
  <si>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</si>
  <si>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</si>
  <si>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</si>
  <si>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</si>
  <si>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</si>
  <si>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</si>
  <si>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</si>
  <si>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</si>
  <si>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</si>
  <si>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</si>
  <si>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</si>
  <si>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</si>
  <si>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</si>
  <si>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</si>
  <si>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</si>
  <si>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</si>
  <si>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</si>
  <si>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</si>
  <si>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</si>
  <si>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</si>
  <si>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</si>
  <si>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</si>
  <si>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</si>
  <si>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</si>
  <si>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</si>
  <si>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</si>
  <si>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</si>
  <si>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</si>
  <si>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</si>
  <si>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</si>
  <si>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</si>
  <si>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</si>
  <si>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</si>
  <si>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</si>
  <si>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</si>
  <si>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</si>
  <si>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</si>
  <si>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</si>
  <si>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</si>
  <si>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</si>
  <si>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</si>
  <si>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</si>
  <si>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</si>
  <si>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</si>
  <si>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</si>
  <si>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</si>
  <si>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</si>
  <si>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</si>
  <si>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</si>
  <si>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</si>
  <si>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</si>
  <si>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</si>
  <si>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</si>
  <si>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</si>
  <si>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</si>
  <si>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</si>
  <si>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</si>
  <si>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</si>
  <si>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</si>
  <si>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</si>
  <si>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</si>
  <si>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</si>
  <si>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</si>
  <si>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</si>
  <si>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</si>
  <si>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</si>
  <si>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</si>
  <si>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</si>
  <si>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</si>
  <si>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</si>
  <si>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</si>
  <si>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</si>
  <si>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</si>
  <si>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</si>
  <si>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</si>
  <si>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</si>
  <si>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</si>
  <si>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</si>
  <si>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</si>
  <si>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</si>
  <si>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</si>
  <si>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</si>
  <si>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</si>
  <si>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</si>
  <si>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</si>
  <si>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</si>
  <si>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</si>
  <si>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</si>
  <si>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</si>
  <si>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</si>
  <si>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</si>
  <si>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</si>
  <si>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</si>
  <si>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</si>
  <si>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</si>
  <si>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</si>
  <si>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</si>
  <si>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</si>
  <si>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</si>
  <si>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</si>
  <si>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</si>
  <si>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</si>
  <si>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</si>
  <si>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</si>
  <si>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</si>
  <si>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</si>
  <si>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</si>
  <si>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</si>
  <si>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</si>
  <si>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</si>
  <si>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</si>
  <si>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</si>
  <si>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</si>
  <si>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</si>
  <si>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</si>
  <si>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</si>
  <si>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</si>
  <si>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</si>
  <si>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</si>
  <si>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</si>
  <si>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</si>
  <si>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</si>
  <si>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</si>
  <si>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</si>
  <si>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</si>
  <si>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</si>
  <si>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</si>
  <si>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</si>
  <si>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</si>
  <si>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</si>
  <si>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</si>
  <si>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</si>
  <si>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</si>
  <si>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</si>
  <si>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</si>
  <si>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</si>
  <si>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</si>
  <si>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</si>
  <si>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</si>
  <si>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</si>
  <si>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</si>
  <si>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</si>
  <si>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</si>
  <si>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</si>
  <si>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</si>
  <si>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</si>
  <si>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</si>
  <si>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</si>
  <si>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</si>
  <si>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</si>
  <si>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</si>
  <si>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</si>
  <si>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</si>
  <si>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</si>
  <si>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</si>
  <si>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</si>
  <si>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</si>
  <si>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</si>
  <si>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</si>
  <si>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</si>
  <si>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</si>
  <si>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</si>
  <si>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</si>
  <si>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</si>
  <si>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</si>
  <si>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</si>
  <si>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</si>
  <si>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</si>
  <si>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</si>
  <si>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</si>
  <si>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</si>
  <si>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</si>
  <si>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</si>
  <si>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</si>
  <si>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</si>
  <si>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</si>
  <si>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</si>
  <si>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</si>
  <si>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</si>
  <si>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</si>
  <si>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</si>
  <si>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</si>
  <si>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</si>
  <si>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</si>
  <si>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</si>
  <si>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</si>
  <si>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</si>
  <si>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</si>
  <si>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</si>
  <si>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</si>
  <si>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</si>
  <si>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</si>
  <si>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</si>
  <si>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</si>
  <si>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</si>
  <si>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</si>
  <si>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</si>
  <si>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</si>
  <si>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</si>
  <si>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</si>
  <si>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</si>
  <si>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</si>
  <si>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</si>
  <si>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</si>
  <si>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</si>
  <si>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</si>
  <si>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</si>
  <si>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</si>
  <si>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</si>
  <si>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</si>
  <si>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</si>
  <si>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</si>
  <si>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</si>
  <si>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</si>
  <si>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</si>
  <si>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</si>
  <si>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</si>
  <si>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</si>
  <si>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</si>
  <si>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</si>
  <si>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</si>
  <si>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</si>
  <si>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</si>
  <si>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</si>
  <si>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</si>
  <si>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</si>
  <si>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</si>
  <si>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</si>
  <si>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</si>
  <si>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</si>
  <si>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</si>
  <si>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</si>
  <si>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</si>
  <si>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</si>
  <si>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</si>
  <si>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</si>
  <si>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</si>
  <si>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</si>
  <si>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</si>
  <si>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</si>
  <si>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</si>
  <si>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</si>
  <si>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</si>
  <si>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</si>
  <si>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</si>
  <si>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</si>
  <si>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</si>
  <si>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</si>
  <si>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</si>
  <si>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</si>
  <si>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</si>
  <si>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</si>
  <si>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</si>
  <si>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</si>
  <si>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</si>
  <si>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</si>
  <si>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</si>
  <si>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</si>
  <si>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</si>
  <si>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</si>
  <si>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</si>
  <si>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</si>
  <si>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</si>
  <si>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</si>
  <si>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</si>
  <si>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</si>
  <si>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</si>
  <si>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</si>
  <si>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</si>
  <si>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</si>
  <si>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</si>
  <si>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</si>
  <si>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</si>
  <si>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</si>
  <si>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</si>
  <si>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</si>
  <si>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</si>
  <si>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</si>
  <si>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</si>
  <si>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</si>
  <si>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</si>
  <si>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</si>
  <si>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</si>
  <si>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</si>
  <si>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</si>
  <si>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</si>
  <si>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</si>
  <si>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</si>
  <si>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</si>
  <si>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</si>
  <si>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</si>
  <si>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</si>
  <si>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</si>
  <si>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</si>
  <si>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</si>
  <si>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</si>
  <si>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</si>
  <si>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</si>
  <si>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</si>
  <si>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</si>
  <si>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</si>
  <si>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</si>
  <si>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</si>
  <si>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</si>
  <si>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</si>
  <si>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</si>
  <si>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</si>
  <si>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</si>
  <si>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</si>
  <si>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</si>
  <si>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</si>
  <si>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</si>
  <si>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</si>
  <si>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</si>
  <si>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</si>
  <si>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</si>
  <si>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</si>
  <si>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</si>
  <si>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</si>
  <si>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</si>
  <si>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</si>
  <si>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</si>
  <si>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</si>
  <si>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</si>
  <si>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</si>
  <si>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</si>
  <si>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</si>
  <si>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</si>
  <si>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</si>
  <si>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</si>
  <si>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</si>
  <si>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</si>
  <si>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</si>
  <si>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</si>
  <si>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</si>
  <si>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</si>
  <si>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</si>
  <si>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</si>
  <si>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</si>
  <si>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</si>
  <si>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</si>
  <si>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</si>
  <si>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</si>
  <si>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</si>
  <si>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</si>
  <si>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</si>
  <si>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</si>
  <si>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</si>
  <si>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</si>
  <si>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</si>
  <si>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</si>
  <si>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</si>
  <si>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</si>
  <si>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</si>
  <si>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</si>
  <si>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</si>
  <si>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</si>
  <si>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</si>
  <si>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</si>
  <si>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</si>
  <si>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</si>
  <si>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</si>
  <si>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</si>
  <si>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</si>
  <si>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</si>
  <si>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</si>
  <si>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</si>
  <si>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</si>
  <si>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</si>
  <si>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</si>
  <si>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</si>
  <si>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</si>
  <si>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</si>
  <si>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</si>
  <si>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</si>
  <si>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</si>
  <si>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</si>
  <si>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</si>
  <si>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</si>
  <si>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</si>
  <si>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</si>
  <si>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</si>
  <si>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</si>
  <si>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</si>
  <si>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</si>
  <si>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</si>
  <si>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</si>
  <si>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</si>
  <si>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</si>
  <si>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</si>
  <si>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</si>
  <si>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</si>
  <si>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</si>
  <si>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</si>
  <si>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</si>
  <si>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</si>
  <si>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</si>
  <si>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</si>
  <si>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</si>
  <si>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</si>
  <si>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</si>
  <si>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</si>
  <si>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</si>
  <si>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</si>
  <si>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</si>
  <si>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</si>
  <si>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</si>
  <si>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</si>
  <si>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</si>
  <si>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</si>
  <si>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</si>
  <si>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</si>
  <si>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</si>
  <si>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</si>
  <si>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</si>
  <si>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</si>
  <si>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</si>
  <si>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</si>
  <si>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</si>
  <si>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</si>
  <si>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</si>
  <si>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</si>
  <si>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</si>
  <si>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</si>
  <si>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</si>
  <si>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</si>
  <si>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</si>
  <si>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</si>
  <si>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</si>
  <si>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</si>
  <si>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</si>
  <si>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</si>
  <si>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</si>
  <si>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</si>
  <si>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</si>
  <si>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</si>
  <si>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</si>
  <si>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</si>
  <si>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</si>
  <si>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</si>
  <si>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</si>
  <si>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</si>
  <si>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</si>
  <si>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</si>
  <si>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</si>
  <si>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</si>
  <si>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</si>
  <si>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</si>
  <si>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</si>
  <si>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</si>
  <si>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</si>
  <si>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</si>
  <si>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</si>
  <si>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</si>
  <si>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</si>
  <si>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</si>
  <si>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</si>
  <si>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</si>
  <si>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</si>
  <si>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</si>
  <si>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</si>
  <si>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</si>
  <si>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</si>
  <si>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</si>
  <si>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</si>
  <si>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</si>
  <si>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</si>
  <si>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</si>
  <si>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</si>
  <si>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</si>
  <si>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</si>
  <si>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</si>
  <si>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</si>
  <si>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</si>
  <si>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</si>
  <si>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</si>
  <si>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</si>
  <si>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</si>
  <si>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</si>
  <si>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</si>
  <si>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</si>
  <si>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</si>
  <si>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</si>
  <si>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</si>
  <si>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</si>
  <si>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</si>
  <si>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</si>
  <si>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</si>
  <si>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</si>
  <si>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</si>
  <si>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</si>
  <si>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</si>
  <si>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</si>
  <si>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</si>
  <si>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</si>
  <si>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</si>
  <si>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</si>
  <si>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</si>
  <si>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</si>
  <si>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</si>
  <si>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</si>
  <si>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</si>
  <si>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</si>
  <si>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</si>
  <si>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</si>
  <si>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</si>
  <si>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</si>
  <si>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</si>
  <si>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</si>
  <si>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</si>
  <si>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</si>
  <si>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</si>
  <si>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</si>
  <si>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</si>
  <si>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</si>
  <si>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</si>
  <si>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</si>
  <si>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</si>
  <si>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</si>
  <si>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</si>
  <si>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</si>
  <si>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</si>
  <si>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</si>
  <si>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</si>
  <si>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</si>
  <si>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</si>
  <si>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</si>
  <si>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</si>
  <si>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</si>
  <si>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</si>
  <si>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</si>
  <si>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</si>
  <si>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</si>
  <si>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</si>
  <si>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</si>
  <si>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</si>
  <si>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</si>
  <si>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</si>
  <si>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</si>
  <si>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</si>
  <si>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</si>
  <si>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</si>
  <si>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</si>
  <si>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</si>
  <si>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</si>
  <si>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</si>
  <si>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</si>
  <si>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</si>
  <si>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</si>
  <si>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</si>
  <si>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</si>
  <si>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</si>
  <si>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</si>
  <si>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</si>
  <si>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</si>
  <si>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</si>
  <si>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</si>
  <si>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</si>
  <si>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</si>
  <si>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</si>
  <si>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</si>
  <si>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</si>
  <si>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</si>
  <si>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</si>
  <si>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</si>
  <si>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</si>
  <si>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</si>
  <si>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</si>
  <si>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</si>
  <si>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</si>
  <si>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</si>
  <si>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</si>
  <si>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</si>
  <si>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</si>
  <si>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</si>
  <si>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</si>
  <si>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</si>
  <si>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</si>
  <si>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</si>
  <si>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</si>
  <si>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</si>
  <si>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</si>
  <si>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</si>
  <si>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</si>
  <si>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</si>
  <si>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</si>
  <si>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</si>
  <si>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</si>
  <si>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</si>
  <si>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</si>
  <si>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</si>
  <si>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</si>
  <si>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</si>
  <si>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</si>
  <si>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</si>
  <si>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</si>
  <si>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</si>
  <si>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</si>
  <si>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</si>
  <si>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</si>
  <si>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</si>
  <si>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</si>
  <si>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</si>
  <si>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</si>
  <si>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</si>
  <si>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</si>
  <si>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</si>
  <si>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</si>
  <si>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</si>
  <si>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</si>
  <si>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</si>
  <si>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</si>
  <si>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</si>
  <si>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</si>
  <si>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</si>
  <si>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</si>
  <si>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</si>
  <si>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</si>
  <si>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</si>
  <si>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</si>
  <si>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</si>
  <si>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</si>
  <si>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</si>
  <si>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</si>
  <si>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</si>
  <si>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</si>
  <si>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</si>
  <si>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</si>
  <si>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</si>
  <si>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</si>
  <si>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</si>
  <si>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</si>
  <si>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</si>
  <si>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</si>
  <si>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</si>
  <si>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</si>
  <si>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</si>
  <si>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</si>
  <si>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</si>
  <si>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</si>
  <si>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</si>
  <si>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</si>
  <si>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</si>
  <si>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</si>
  <si>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</si>
  <si>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</si>
  <si>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</si>
  <si>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</si>
  <si>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</si>
  <si>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</si>
  <si>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</si>
  <si>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</si>
  <si>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</si>
  <si>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</si>
  <si>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</si>
  <si>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</si>
  <si>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</si>
  <si>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</si>
  <si>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</si>
  <si>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</si>
  <si>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</si>
  <si>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</si>
  <si>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</si>
  <si>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</si>
  <si>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</si>
  <si>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</si>
  <si>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</si>
  <si>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</si>
  <si>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</si>
  <si>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</si>
  <si>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</si>
  <si>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</si>
  <si>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</si>
  <si>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</si>
  <si>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</si>
  <si>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</si>
  <si>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</si>
  <si>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</si>
  <si>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</si>
  <si>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</si>
  <si>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</si>
  <si>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</si>
  <si>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</si>
  <si>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</si>
  <si>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</si>
  <si>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</si>
  <si>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</si>
  <si>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</si>
  <si>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</si>
  <si>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</si>
  <si>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</si>
  <si>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</si>
  <si>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</si>
  <si>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</si>
  <si>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</si>
  <si>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</si>
  <si>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</si>
  <si>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</si>
  <si>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</si>
  <si>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</si>
  <si>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</si>
  <si>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</si>
  <si>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</si>
  <si>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</si>
  <si>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</si>
  <si>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</si>
  <si>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</si>
  <si>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</si>
  <si>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</si>
  <si>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</si>
  <si>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</si>
  <si>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</si>
  <si>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</si>
  <si>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</si>
  <si>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</si>
  <si>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</si>
  <si>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</si>
  <si>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</si>
  <si>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</si>
  <si>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</si>
  <si>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</si>
  <si>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</si>
  <si>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</si>
  <si>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</si>
  <si>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</si>
  <si>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</si>
  <si>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</si>
  <si>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</si>
  <si>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</si>
  <si>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</si>
  <si>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</si>
  <si>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</si>
  <si>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</si>
  <si>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</si>
  <si>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</si>
  <si>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</si>
  <si>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</si>
  <si>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</si>
  <si>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</si>
  <si>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</si>
  <si>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</si>
  <si>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</si>
  <si>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</si>
  <si>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</si>
  <si>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</si>
  <si>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</si>
  <si>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</si>
  <si>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</si>
  <si>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</si>
  <si>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</si>
  <si>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</si>
  <si>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</si>
  <si>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</si>
  <si>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</si>
  <si>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</si>
  <si>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</si>
  <si>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</si>
  <si>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</si>
  <si>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</si>
  <si>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</si>
  <si>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</si>
  <si>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</si>
  <si>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</si>
  <si>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</si>
  <si>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</si>
  <si>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</si>
  <si>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</si>
  <si>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</si>
  <si>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</si>
  <si>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</si>
  <si>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</si>
  <si>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</si>
  <si>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</si>
  <si>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</si>
  <si>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</si>
  <si>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</si>
  <si>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</si>
  <si>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</si>
  <si>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</si>
  <si>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</si>
  <si>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</si>
  <si>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</si>
  <si>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</si>
  <si>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</si>
  <si>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</si>
  <si>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</si>
  <si>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</si>
  <si>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</si>
  <si>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</si>
  <si>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</si>
  <si>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</si>
  <si>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</si>
  <si>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</si>
  <si>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</si>
  <si>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</si>
  <si>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</si>
  <si>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</si>
  <si>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</si>
  <si>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</si>
  <si>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</si>
  <si>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</si>
  <si>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</si>
  <si>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</si>
  <si>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</si>
  <si>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</si>
  <si>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</si>
  <si>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</si>
  <si>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</si>
  <si>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</si>
  <si>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</si>
  <si>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</si>
  <si>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</si>
  <si>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</si>
  <si>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</si>
  <si>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</si>
  <si>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</si>
  <si>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</si>
  <si>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</si>
  <si>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</si>
  <si>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</si>
  <si>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</si>
  <si>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</si>
  <si>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</si>
  <si>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</si>
  <si>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</si>
  <si>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</si>
  <si>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</si>
  <si>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</si>
  <si>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</si>
  <si>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</si>
  <si>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</si>
  <si>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</si>
  <si>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</si>
  <si>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</si>
  <si>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</si>
  <si>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</si>
  <si>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</si>
  <si>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</si>
  <si>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</si>
  <si>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</si>
  <si>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</si>
  <si>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</si>
  <si>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</si>
  <si>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</si>
  <si>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</si>
  <si>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</si>
  <si>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</si>
  <si>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</si>
  <si>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</si>
  <si>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</si>
  <si>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</si>
  <si>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</si>
  <si>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</si>
  <si>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</si>
  <si>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</si>
  <si>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</si>
  <si>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</si>
  <si>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</si>
  <si>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</si>
  <si>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</si>
  <si>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</si>
  <si>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</si>
  <si>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</si>
  <si>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</si>
  <si>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</si>
  <si>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</si>
  <si>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</si>
  <si>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</si>
  <si>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</si>
  <si>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</si>
  <si>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</si>
  <si>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</si>
  <si>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</si>
  <si>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</si>
  <si>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</si>
  <si>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</si>
  <si>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</si>
  <si>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</si>
  <si>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</si>
  <si>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</si>
  <si>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</si>
  <si>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</si>
  <si>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</si>
  <si>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</si>
  <si>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</si>
  <si>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</si>
  <si>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</si>
  <si>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</si>
  <si>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</si>
  <si>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</si>
  <si>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</si>
  <si>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</si>
  <si>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</si>
  <si>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</si>
  <si>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</si>
  <si>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</si>
  <si>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</si>
  <si>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</si>
  <si>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</si>
  <si>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</si>
  <si>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</si>
  <si>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</si>
  <si>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</si>
  <si>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</si>
  <si>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</si>
  <si>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</si>
  <si>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</si>
  <si>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</si>
  <si>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</si>
  <si>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</si>
  <si>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</si>
  <si>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</si>
  <si>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</si>
  <si>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</si>
  <si>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</si>
  <si>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</si>
  <si>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</si>
  <si>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</si>
  <si>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</si>
  <si>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</si>
  <si>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</si>
  <si>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</si>
  <si>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</si>
  <si>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</si>
  <si>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</si>
  <si>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</si>
  <si>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</si>
  <si>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</si>
  <si>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</si>
  <si>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</si>
  <si>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</si>
  <si>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</si>
  <si>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</si>
  <si>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</si>
  <si>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</si>
  <si>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</si>
  <si>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</si>
  <si>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</si>
  <si>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</si>
  <si>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</si>
  <si>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</si>
  <si>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</si>
  <si>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</si>
  <si>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</si>
  <si>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</si>
  <si>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</si>
  <si>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</si>
  <si>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</si>
  <si>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</si>
  <si>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</si>
  <si>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</si>
  <si>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</si>
  <si>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</si>
  <si>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</si>
  <si>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</si>
  <si>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</si>
  <si>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</si>
  <si>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</si>
  <si>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</si>
  <si>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</si>
  <si>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</si>
  <si>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</si>
  <si>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</si>
  <si>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</si>
  <si>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</si>
  <si>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</si>
  <si>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</si>
  <si>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</si>
  <si>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</si>
  <si>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</si>
  <si>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</si>
  <si>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</si>
  <si>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</si>
  <si>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</si>
  <si>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</si>
  <si>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</si>
  <si>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</si>
  <si>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</si>
  <si>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</si>
  <si>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</si>
  <si>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</si>
  <si>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</si>
  <si>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</si>
  <si>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</si>
  <si>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</si>
  <si>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</si>
  <si>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</si>
  <si>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</si>
  <si>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</si>
  <si>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</si>
  <si>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</si>
  <si>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</si>
  <si>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</si>
  <si>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</si>
  <si>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</si>
  <si>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</si>
  <si>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</si>
  <si>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</si>
  <si>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</si>
  <si>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</si>
  <si>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</si>
  <si>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</si>
  <si>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</si>
  <si>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</si>
  <si>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</si>
  <si>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</si>
  <si>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</si>
  <si>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</si>
  <si>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</si>
  <si>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</si>
  <si>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</si>
  <si>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</si>
  <si>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</si>
  <si>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</si>
  <si>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</si>
  <si>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</si>
  <si>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</si>
  <si>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</si>
  <si>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</si>
  <si>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</si>
  <si>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</si>
  <si>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</si>
  <si>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</si>
  <si>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</si>
  <si>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</si>
  <si>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</si>
  <si>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</si>
  <si>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</si>
  <si>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</si>
  <si>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</si>
  <si>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</si>
  <si>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</si>
  <si>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</si>
  <si>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</si>
  <si>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</si>
  <si>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</si>
  <si>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</si>
  <si>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</si>
  <si>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</si>
  <si>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</si>
  <si>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</si>
  <si>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</si>
  <si>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</si>
  <si>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</si>
  <si>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</si>
  <si>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</si>
  <si>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</si>
  <si>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</si>
  <si>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</si>
  <si>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</si>
  <si>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</si>
  <si>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</si>
  <si>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</si>
  <si>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</si>
  <si>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</si>
  <si>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</si>
  <si>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</si>
  <si>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</si>
  <si>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</si>
  <si>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</si>
  <si>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</si>
  <si>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</si>
  <si>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</si>
  <si>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</si>
  <si>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</si>
  <si>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</si>
  <si>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</si>
  <si>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</si>
  <si>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</si>
  <si>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</si>
  <si>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</si>
  <si>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</si>
  <si>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</si>
  <si>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</si>
  <si>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</si>
  <si>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</si>
  <si>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</si>
  <si>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</si>
  <si>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</si>
  <si>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</si>
  <si>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</si>
  <si>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</si>
  <si>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</si>
  <si>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</si>
  <si>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</si>
  <si>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</si>
  <si>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</si>
  <si>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</si>
  <si>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</si>
  <si>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</si>
  <si>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</si>
  <si>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</si>
  <si>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</si>
  <si>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</si>
  <si>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</si>
  <si>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</si>
  <si>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</si>
  <si>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</si>
  <si>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</si>
  <si>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</si>
  <si>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</si>
  <si>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</si>
  <si>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</si>
  <si>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</si>
  <si>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</si>
  <si>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</si>
  <si>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</si>
  <si>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</si>
  <si>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</si>
  <si>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</si>
  <si>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</si>
  <si>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</si>
  <si>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</si>
  <si>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</si>
  <si>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</si>
  <si>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</si>
  <si>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</si>
  <si>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</si>
  <si>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</si>
  <si>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</si>
  <si>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</si>
  <si>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</si>
  <si>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</si>
  <si>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</si>
  <si>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</si>
  <si>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</si>
  <si>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</si>
  <si>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</si>
  <si>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</si>
  <si>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</si>
  <si>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</si>
  <si>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</si>
  <si>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</si>
  <si>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</si>
  <si>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</si>
  <si>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</si>
  <si>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</si>
  <si>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</si>
  <si>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</si>
  <si>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</si>
  <si>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</si>
  <si>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</si>
  <si>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</si>
  <si>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</si>
  <si>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</si>
  <si>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</si>
  <si>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</si>
  <si>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</si>
  <si>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</si>
  <si>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</si>
  <si>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</si>
  <si>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</si>
  <si>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</si>
  <si>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</si>
  <si>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</si>
  <si>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</si>
  <si>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</si>
  <si>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</si>
  <si>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</si>
  <si>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</si>
  <si>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</si>
  <si>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</si>
  <si>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</si>
  <si>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</si>
  <si>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</si>
  <si>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</si>
  <si>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</si>
  <si>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</si>
  <si>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</si>
  <si>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</si>
  <si>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</si>
  <si>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</si>
  <si>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</si>
  <si>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</si>
  <si>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</si>
  <si>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</si>
  <si>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</si>
  <si>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</si>
  <si>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</si>
  <si>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</si>
  <si>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</si>
  <si>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</si>
  <si>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</si>
  <si>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</si>
  <si>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</si>
  <si>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</si>
  <si>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</si>
  <si>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</si>
  <si>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</si>
  <si>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</si>
  <si>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</si>
  <si>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</si>
  <si>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</si>
  <si>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</si>
  <si>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</si>
  <si>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</si>
  <si>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</si>
  <si>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</si>
  <si>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</si>
  <si>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</si>
  <si>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</si>
  <si>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</si>
  <si>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</si>
  <si>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</si>
  <si>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</si>
  <si>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</si>
  <si>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</si>
  <si>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</si>
  <si>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</si>
  <si>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</si>
  <si>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</si>
  <si>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</si>
  <si>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</si>
  <si>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</si>
  <si>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</si>
  <si>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</si>
  <si>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</si>
  <si>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</si>
  <si>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</si>
  <si>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</si>
  <si>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</si>
  <si>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</si>
  <si>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</si>
  <si>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</si>
  <si>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</si>
  <si>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</si>
  <si>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</si>
  <si>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</si>
  <si>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</si>
  <si>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</si>
  <si>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</si>
  <si>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</si>
  <si>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</si>
  <si>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</si>
  <si>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</si>
  <si>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</si>
  <si>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</si>
  <si>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</si>
  <si>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</si>
  <si>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</si>
  <si>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</si>
  <si>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</si>
  <si>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</si>
  <si>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</si>
  <si>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</si>
  <si>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</si>
  <si>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</si>
  <si>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</si>
  <si>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</si>
  <si>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</si>
  <si>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</si>
  <si>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</si>
  <si>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</si>
  <si>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</si>
  <si>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</si>
  <si>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</si>
  <si>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</si>
  <si>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</si>
  <si>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</si>
  <si>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</si>
  <si>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</si>
  <si>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</si>
  <si>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</si>
  <si>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</si>
  <si>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</si>
  <si>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</si>
  <si>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</si>
  <si>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</si>
  <si>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</si>
  <si>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</si>
  <si>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</si>
  <si>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</si>
  <si>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</si>
  <si>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</si>
  <si>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</si>
  <si>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</si>
  <si>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</si>
  <si>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</si>
  <si>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</si>
  <si>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</si>
  <si>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</si>
  <si>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</si>
  <si>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</si>
  <si>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</si>
  <si>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</si>
  <si>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</si>
  <si>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</si>
  <si>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</si>
  <si>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</si>
  <si>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</si>
  <si>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</si>
  <si>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</si>
  <si>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</si>
  <si>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</si>
  <si>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</si>
  <si>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</si>
  <si>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</si>
  <si>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</si>
  <si>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</si>
  <si>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</si>
  <si>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</si>
  <si>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</si>
  <si>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</si>
  <si>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</si>
  <si>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</si>
  <si>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</si>
  <si>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</si>
  <si>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</si>
  <si>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</si>
  <si>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</si>
  <si>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</si>
  <si>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</si>
  <si>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</si>
  <si>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</si>
  <si>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</si>
  <si>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</si>
  <si>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</si>
  <si>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</si>
  <si>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</si>
  <si>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</si>
  <si>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</si>
  <si>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</si>
  <si>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</si>
  <si>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</si>
  <si>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</si>
  <si>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</si>
  <si>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</si>
  <si>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</si>
  <si>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</si>
  <si>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</si>
  <si>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</si>
  <si>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</si>
  <si>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</si>
  <si>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</si>
  <si>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</si>
  <si>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</si>
  <si>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</si>
  <si>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</si>
  <si>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</si>
  <si>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</si>
  <si>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</si>
  <si>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</si>
  <si>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</si>
  <si>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</si>
  <si>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</si>
  <si>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</si>
  <si>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</si>
  <si>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</si>
  <si>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</si>
  <si>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</si>
  <si>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</si>
  <si>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</si>
  <si>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</si>
  <si>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</si>
  <si>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</si>
  <si>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</si>
  <si>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</si>
  <si>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</si>
  <si>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</si>
  <si>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</si>
  <si>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</si>
  <si>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</si>
  <si>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</si>
  <si>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</si>
  <si>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</si>
  <si>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</si>
  <si>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</si>
  <si>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</si>
  <si>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</si>
  <si>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</si>
  <si>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</si>
  <si>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</si>
  <si>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</si>
  <si>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</si>
  <si>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</si>
  <si>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</si>
  <si>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</si>
  <si>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</si>
  <si>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</si>
  <si>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</si>
  <si>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</si>
  <si>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</si>
  <si>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</si>
  <si>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</si>
  <si>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</si>
  <si>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</si>
  <si>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</si>
  <si>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</si>
  <si>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</si>
  <si>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</si>
  <si>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</si>
  <si>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</si>
  <si>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</si>
  <si>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</si>
  <si>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</si>
  <si>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</si>
  <si>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</si>
  <si>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</si>
  <si>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</si>
  <si>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</si>
  <si>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</si>
  <si>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</si>
  <si>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</si>
  <si>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</si>
  <si>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</si>
  <si>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</si>
  <si>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</si>
  <si>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</si>
  <si>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</si>
  <si>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</si>
  <si>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</si>
  <si>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</si>
  <si>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</si>
  <si>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</si>
  <si>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</si>
  <si>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</si>
  <si>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</si>
  <si>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</si>
  <si>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</si>
  <si>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</si>
  <si>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</si>
  <si>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</si>
  <si>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</si>
  <si>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</si>
  <si>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</si>
  <si>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</si>
  <si>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</si>
  <si>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</si>
  <si>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</si>
  <si>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</si>
  <si>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</si>
  <si>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</si>
  <si>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</si>
  <si>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</si>
  <si>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</si>
  <si>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</si>
  <si>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</si>
  <si>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</si>
  <si>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</si>
  <si>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</si>
  <si>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</si>
  <si>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</si>
  <si>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</si>
  <si>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</si>
  <si>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</si>
  <si>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</si>
  <si>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</si>
  <si>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</si>
  <si>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</si>
  <si>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</si>
  <si>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</si>
  <si>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</si>
  <si>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</si>
  <si>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</si>
  <si>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</si>
  <si>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</si>
  <si>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</si>
  <si>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</si>
  <si>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</si>
  <si>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</si>
  <si>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</si>
  <si>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</si>
  <si>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</si>
  <si>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</si>
  <si>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</si>
  <si>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</si>
  <si>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</si>
  <si>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</si>
  <si>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</si>
  <si>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</si>
  <si>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</si>
  <si>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</si>
  <si>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</si>
  <si>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</si>
  <si>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</si>
  <si>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</si>
  <si>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</si>
  <si>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</si>
  <si>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</si>
  <si>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</si>
  <si>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</si>
  <si>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</si>
  <si>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</si>
  <si>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</si>
  <si>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</si>
  <si>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</si>
  <si>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</si>
  <si>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</si>
  <si>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</si>
  <si>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</si>
  <si>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</si>
  <si>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</si>
  <si>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</si>
  <si>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</si>
  <si>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</si>
  <si>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</si>
  <si>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</si>
  <si>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</si>
  <si>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</si>
  <si>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</si>
  <si>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</si>
  <si>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</si>
  <si>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</si>
  <si>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</si>
  <si>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</si>
  <si>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</si>
  <si>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</si>
  <si>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</si>
  <si>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</si>
  <si>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</si>
  <si>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</si>
  <si>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</si>
  <si>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</si>
  <si>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</si>
  <si>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</si>
  <si>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</si>
  <si>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</si>
  <si>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</si>
  <si>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</si>
  <si>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</si>
  <si>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</si>
  <si>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</si>
  <si>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</si>
  <si>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</si>
  <si>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</si>
  <si>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</si>
  <si>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</si>
  <si>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</si>
  <si>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</si>
  <si>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</si>
  <si>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</si>
  <si>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</si>
  <si>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</si>
  <si>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</si>
  <si>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</si>
  <si>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</si>
  <si>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</si>
  <si>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</si>
  <si>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</si>
  <si>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</si>
  <si>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</si>
  <si>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</si>
  <si>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</si>
  <si>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</si>
  <si>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</si>
  <si>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</si>
  <si>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</si>
  <si>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</si>
  <si>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</si>
  <si>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</si>
  <si>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</si>
  <si>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</si>
  <si>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</si>
  <si>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</si>
  <si>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</si>
  <si>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</si>
  <si>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</si>
  <si>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</si>
  <si>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</si>
  <si>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</si>
  <si>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</si>
  <si>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</si>
  <si>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</si>
  <si>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</si>
  <si>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</si>
  <si>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</si>
  <si>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</si>
  <si>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</si>
  <si>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</si>
  <si>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</si>
  <si>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</si>
  <si>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</si>
  <si>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</si>
  <si>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</si>
  <si>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</si>
  <si>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</si>
  <si>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</si>
  <si>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</si>
  <si>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</si>
  <si>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</si>
  <si>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</si>
  <si>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</si>
  <si>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</si>
  <si>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</si>
  <si>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</si>
  <si>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</si>
  <si>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</si>
  <si>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</si>
  <si>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</si>
  <si>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</si>
  <si>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</si>
  <si>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</si>
  <si>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</si>
  <si>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</si>
  <si>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</si>
  <si>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</si>
  <si>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</si>
  <si>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</si>
  <si>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</si>
  <si>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</si>
  <si>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</si>
  <si>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</si>
  <si>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</si>
  <si>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</si>
  <si>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</si>
  <si>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</si>
  <si>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</si>
  <si>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</si>
  <si>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</si>
  <si>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</si>
  <si>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</si>
  <si>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</si>
  <si>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</si>
  <si>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</si>
  <si>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</si>
  <si>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</si>
  <si>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</si>
  <si>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</si>
  <si>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</si>
  <si>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</si>
  <si>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</si>
  <si>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</si>
  <si>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</si>
  <si>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</si>
  <si>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</si>
  <si>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</si>
  <si>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</si>
  <si>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</si>
  <si>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</si>
  <si>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</si>
  <si>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</si>
  <si>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</si>
  <si>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</si>
  <si>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</si>
  <si>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</si>
  <si>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</si>
  <si>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</si>
  <si>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</si>
  <si>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</si>
  <si>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</si>
  <si>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</si>
  <si>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</si>
  <si>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</si>
  <si>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</si>
  <si>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</si>
  <si>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</si>
  <si>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</si>
  <si>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</si>
  <si>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</si>
  <si>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</si>
  <si>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</si>
  <si>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</si>
  <si>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</si>
  <si>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</si>
  <si>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</si>
  <si>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</si>
  <si>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</si>
  <si>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</si>
  <si>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</si>
  <si>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</si>
  <si>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</si>
  <si>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</si>
  <si>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</si>
  <si>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</si>
  <si>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</si>
  <si>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</si>
  <si>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</si>
  <si>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</si>
  <si>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</si>
  <si>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</si>
  <si>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</si>
  <si>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</si>
  <si>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</si>
  <si>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</si>
  <si>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</si>
  <si>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</si>
  <si>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</si>
  <si>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</si>
  <si>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</si>
  <si>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</si>
  <si>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</si>
  <si>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</si>
  <si>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</si>
  <si>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</si>
  <si>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</si>
  <si>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</si>
  <si>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</si>
  <si>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</si>
  <si>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</si>
  <si>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</si>
  <si>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</si>
  <si>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</si>
  <si>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</si>
  <si>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</si>
  <si>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</si>
  <si>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</si>
  <si>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</si>
  <si>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</si>
  <si>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</si>
  <si>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</si>
  <si>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</si>
  <si>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</si>
  <si>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</si>
  <si>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</si>
  <si>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</si>
  <si>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</si>
  <si>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</si>
  <si>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</si>
  <si>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</si>
  <si>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</si>
  <si>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</si>
  <si>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</si>
  <si>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</si>
  <si>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</si>
  <si>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</si>
  <si>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</si>
  <si>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</si>
  <si>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</si>
  <si>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</si>
  <si>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</si>
  <si>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</si>
  <si>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</si>
  <si>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</si>
  <si>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</si>
  <si>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</si>
  <si>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</si>
  <si>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</si>
  <si>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</si>
  <si>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</si>
  <si>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</si>
  <si>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</si>
  <si>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</si>
  <si>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</si>
  <si>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</si>
  <si>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</si>
  <si>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</si>
  <si>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</si>
  <si>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</si>
  <si>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</si>
  <si>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</si>
  <si>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</si>
  <si>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</si>
  <si>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</si>
  <si>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</si>
  <si>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</si>
  <si>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</si>
  <si>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</si>
  <si>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</si>
  <si>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</si>
  <si>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</si>
  <si>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</si>
  <si>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</si>
  <si>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</si>
  <si>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</si>
  <si>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</si>
  <si>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</si>
  <si>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</si>
  <si>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</si>
  <si>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</si>
  <si>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</si>
  <si>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</si>
  <si>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</si>
  <si>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</si>
  <si>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</si>
  <si>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</si>
  <si>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</si>
  <si>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</si>
  <si>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</si>
  <si>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</si>
  <si>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</si>
  <si>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</si>
  <si>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</si>
  <si>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</si>
  <si>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</si>
  <si>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</si>
  <si>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</si>
  <si>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</si>
  <si>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</si>
  <si>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</si>
  <si>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</si>
  <si>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</si>
  <si>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</si>
  <si>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</si>
  <si>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</si>
  <si>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</si>
  <si>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</si>
  <si>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</si>
  <si>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</si>
  <si>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</si>
  <si>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</si>
  <si>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</si>
  <si>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</si>
  <si>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</si>
  <si>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</si>
  <si>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</si>
  <si>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</si>
  <si>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</si>
  <si>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</si>
  <si>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</si>
  <si>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</si>
  <si>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</si>
  <si>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</si>
  <si>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</si>
  <si>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</si>
  <si>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</si>
  <si>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</si>
  <si>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</si>
  <si>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</si>
  <si>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</si>
  <si>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</si>
  <si>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</si>
  <si>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</si>
  <si>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</si>
  <si>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</si>
  <si>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</si>
  <si>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</si>
  <si>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</si>
  <si>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</si>
  <si>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</si>
  <si>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</si>
  <si>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</si>
  <si>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</si>
  <si>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</si>
  <si>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</si>
  <si>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</si>
  <si>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</si>
  <si>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</si>
  <si>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</si>
  <si>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</si>
  <si>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</si>
  <si>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</si>
  <si>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</si>
  <si>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</si>
  <si>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</si>
  <si>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</si>
  <si>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</si>
  <si>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</si>
  <si>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</si>
  <si>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</si>
  <si>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</si>
  <si>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</si>
  <si>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</si>
  <si>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</si>
  <si>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</si>
  <si>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</si>
  <si>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</si>
  <si>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</si>
  <si>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</si>
  <si>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</si>
  <si>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</si>
  <si>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</si>
  <si>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</si>
  <si>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</si>
  <si>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</si>
  <si>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</si>
  <si>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</si>
  <si>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</si>
  <si>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</si>
  <si>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</si>
  <si>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</si>
  <si>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</si>
  <si>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</si>
  <si>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</si>
  <si>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</si>
  <si>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</si>
  <si>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</si>
  <si>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</si>
  <si>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</si>
  <si>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</si>
  <si>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</si>
  <si>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</si>
  <si>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</si>
  <si>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</si>
  <si>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</si>
  <si>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</si>
  <si>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</si>
  <si>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</si>
  <si>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</si>
  <si>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</si>
  <si>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</si>
  <si>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</si>
  <si>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</si>
  <si>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</si>
  <si>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</si>
  <si>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</si>
  <si>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</si>
  <si>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</si>
  <si>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</si>
  <si>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</si>
  <si>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</si>
  <si>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</si>
  <si>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</si>
  <si>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</si>
  <si>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</si>
  <si>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</si>
  <si>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</si>
  <si>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</si>
  <si>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</si>
  <si>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</si>
  <si>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</si>
  <si>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</si>
  <si>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</si>
  <si>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</si>
  <si>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</si>
  <si>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</si>
  <si>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</si>
  <si>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</si>
  <si>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</si>
  <si>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</si>
  <si>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</si>
  <si>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</si>
  <si>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</si>
  <si>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</si>
  <si>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</si>
  <si>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</si>
  <si>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</si>
  <si>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</si>
  <si>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</si>
  <si>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</si>
  <si>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</si>
  <si>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</si>
  <si>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</si>
  <si>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</si>
  <si>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</si>
  <si>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</si>
  <si>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</si>
  <si>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</si>
  <si>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</si>
  <si>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</si>
  <si>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</si>
  <si>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</si>
  <si>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</si>
  <si>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</si>
  <si>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</si>
  <si>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</si>
  <si>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</si>
  <si>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</si>
  <si>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</si>
  <si>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</si>
  <si>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</si>
  <si>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</si>
  <si>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</si>
  <si>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</si>
  <si>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</si>
  <si>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</si>
  <si>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</si>
  <si>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</si>
  <si>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</si>
  <si>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</si>
  <si>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</si>
  <si>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</si>
  <si>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</si>
  <si>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</si>
  <si>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</si>
  <si>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</si>
  <si>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</si>
  <si>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</si>
  <si>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</si>
  <si>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</si>
  <si>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</si>
  <si>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</si>
  <si>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</si>
  <si>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</si>
  <si>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</si>
  <si>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</si>
  <si>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</si>
  <si>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</si>
  <si>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</si>
  <si>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</si>
  <si>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</si>
  <si>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</si>
  <si>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</si>
  <si>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</si>
  <si>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</si>
  <si>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</si>
  <si>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</si>
  <si>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</si>
  <si>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</si>
  <si>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</si>
  <si>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</si>
  <si>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</si>
  <si>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</si>
  <si>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</si>
  <si>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</si>
  <si>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</si>
  <si>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</si>
  <si>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</si>
  <si>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</si>
  <si>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</si>
  <si>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</si>
  <si>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</si>
  <si>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</si>
  <si>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</si>
  <si>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</si>
  <si>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</si>
  <si>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</si>
  <si>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</si>
  <si>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</si>
  <si>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</si>
  <si>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</si>
  <si>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</si>
  <si>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</si>
  <si>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</si>
  <si>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</si>
  <si>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</si>
  <si>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</si>
  <si>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</si>
  <si>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</si>
  <si>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</si>
  <si>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</si>
  <si>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</si>
  <si>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</si>
  <si>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</si>
  <si>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</si>
  <si>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</si>
  <si>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</si>
  <si>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</si>
  <si>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</si>
  <si>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</si>
  <si>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</si>
  <si>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</si>
  <si>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</si>
  <si>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</si>
  <si>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</si>
  <si>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</si>
  <si>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</si>
  <si>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</si>
  <si>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</si>
  <si>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</si>
  <si>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</si>
  <si>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</si>
  <si>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</si>
  <si>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</si>
  <si>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</si>
  <si>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</si>
  <si>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</si>
  <si>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</si>
  <si>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</si>
  <si>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</si>
  <si>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</si>
  <si>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</si>
  <si>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</si>
  <si>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</si>
  <si>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</si>
  <si>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</si>
  <si>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</si>
  <si>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</si>
  <si>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</si>
  <si>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</si>
  <si>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</si>
  <si>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</si>
  <si>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</si>
  <si>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</si>
  <si>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</si>
  <si>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</si>
  <si>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</si>
  <si>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</si>
  <si>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</si>
  <si>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</si>
  <si>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</si>
  <si>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</si>
  <si>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</si>
  <si>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</si>
  <si>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</si>
  <si>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</si>
  <si>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</si>
  <si>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</si>
  <si>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</si>
  <si>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</si>
  <si>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</si>
  <si>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</si>
  <si>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</si>
  <si>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</si>
  <si>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</si>
  <si>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</si>
  <si>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</si>
  <si>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</si>
  <si>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</si>
  <si>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</si>
  <si>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</si>
  <si>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</si>
  <si>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</si>
  <si>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</si>
  <si>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</si>
  <si>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</si>
  <si>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</si>
  <si>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</si>
  <si>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</si>
  <si>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</si>
  <si>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</si>
  <si>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</si>
  <si>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</si>
  <si>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</si>
  <si>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</si>
  <si>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</si>
  <si>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</si>
  <si>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</si>
  <si>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</si>
  <si>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</si>
  <si>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</si>
  <si>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</si>
  <si>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</si>
  <si>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</si>
  <si>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</si>
  <si>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</si>
  <si>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</si>
  <si>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</si>
  <si>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</si>
  <si>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</si>
  <si>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</si>
  <si>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</si>
  <si>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</si>
  <si>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</si>
  <si>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</si>
  <si>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</si>
  <si>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</si>
  <si>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</si>
  <si>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</si>
  <si>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</si>
  <si>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</si>
  <si>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</si>
  <si>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</si>
  <si>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</si>
  <si>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</si>
  <si>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</si>
  <si>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</si>
  <si>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</si>
  <si>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</si>
  <si>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</si>
  <si>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</si>
  <si>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</si>
  <si>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</si>
  <si>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</si>
  <si>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</si>
  <si>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</si>
  <si>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</si>
  <si>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</si>
  <si>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</si>
  <si>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</si>
  <si>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</si>
  <si>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</si>
  <si>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</si>
  <si>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</si>
  <si>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</si>
  <si>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</si>
  <si>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</si>
  <si>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</si>
  <si>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</si>
  <si>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</si>
  <si>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</si>
  <si>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</si>
  <si>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</si>
  <si>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</si>
  <si>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</si>
  <si>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</si>
  <si>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</si>
  <si>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</si>
  <si>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</si>
  <si>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</si>
  <si>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</si>
  <si>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</si>
  <si>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</si>
  <si>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</si>
  <si>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</si>
  <si>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</si>
  <si>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</si>
  <si>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</si>
  <si>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</si>
  <si>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</si>
  <si>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</si>
  <si>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</si>
  <si>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</si>
  <si>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</si>
  <si>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</si>
  <si>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</si>
  <si>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</si>
  <si>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</si>
  <si>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</si>
  <si>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</si>
  <si>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</si>
  <si>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</si>
  <si>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</si>
  <si>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</si>
  <si>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</si>
  <si>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</si>
  <si>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</si>
  <si>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</si>
  <si>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</si>
  <si>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</si>
  <si>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</si>
  <si>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</si>
  <si>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</si>
  <si>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</si>
  <si>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</si>
  <si>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</si>
  <si>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</si>
  <si>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</si>
  <si>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</si>
  <si>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</si>
  <si>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</si>
  <si>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</si>
  <si>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</si>
  <si>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</si>
  <si>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</si>
  <si>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</si>
  <si>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</si>
  <si>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</si>
  <si>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</si>
  <si>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</si>
  <si>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</si>
  <si>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</si>
  <si>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</si>
  <si>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</si>
  <si>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</si>
  <si>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</si>
  <si>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</si>
  <si>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</si>
  <si>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</si>
  <si>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</si>
  <si>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</si>
  <si>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</si>
  <si>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</si>
  <si>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</si>
  <si>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</si>
  <si>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</si>
  <si>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</si>
  <si>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</si>
  <si>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</si>
  <si>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</si>
  <si>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</si>
  <si>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</si>
  <si>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</si>
  <si>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</si>
  <si>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</si>
  <si>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</si>
  <si>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</si>
  <si>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</si>
  <si>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</si>
  <si>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</si>
  <si>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</si>
  <si>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</si>
  <si>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</si>
  <si>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</si>
  <si>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</si>
  <si>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</si>
  <si>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</si>
  <si>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</si>
  <si>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</si>
  <si>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</si>
  <si>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</si>
  <si>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</si>
  <si>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</si>
  <si>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</si>
  <si>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</si>
  <si>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</si>
  <si>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</si>
  <si>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</si>
  <si>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</si>
  <si>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</si>
  <si>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</si>
  <si>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</si>
  <si>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</si>
  <si>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</si>
  <si>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</si>
  <si>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</si>
  <si>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</si>
  <si>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</si>
  <si>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</si>
  <si>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</si>
  <si>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</si>
  <si>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</si>
  <si>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</si>
  <si>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</si>
  <si>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</si>
  <si>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</si>
  <si>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</si>
  <si>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</si>
  <si>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</si>
  <si>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</si>
  <si>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</si>
  <si>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</si>
  <si>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</si>
  <si>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</si>
  <si>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</si>
  <si>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</si>
  <si>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</si>
  <si>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</si>
  <si>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</si>
  <si>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</si>
  <si>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</si>
  <si>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</si>
  <si>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</si>
  <si>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</si>
  <si>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</si>
  <si>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</si>
  <si>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</si>
  <si>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</si>
  <si>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</si>
  <si>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</si>
  <si>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</si>
  <si>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</si>
  <si>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</si>
  <si>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</si>
  <si>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</si>
  <si>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</si>
  <si>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</si>
  <si>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</si>
  <si>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</si>
  <si>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</si>
  <si>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</si>
  <si>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</si>
  <si>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</si>
  <si>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</si>
  <si>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</si>
  <si>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</si>
  <si>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</si>
  <si>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</si>
  <si>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</si>
  <si>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</si>
  <si>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</si>
  <si>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</si>
  <si>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</si>
  <si>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</si>
  <si>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</si>
  <si>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</si>
  <si>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</si>
  <si>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</si>
  <si>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</si>
  <si>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</si>
  <si>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</si>
  <si>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</si>
  <si>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</si>
  <si>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</si>
  <si>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</si>
  <si>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</si>
  <si>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</si>
  <si>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</si>
  <si>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</si>
  <si>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</si>
  <si>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</si>
  <si>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</si>
  <si>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</si>
  <si>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</si>
  <si>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</si>
  <si>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</si>
  <si>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</si>
  <si>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</si>
  <si>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</si>
  <si>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</si>
  <si>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</si>
  <si>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</si>
  <si>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</si>
  <si>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</si>
  <si>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</si>
  <si>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</si>
  <si>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</si>
  <si>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</si>
  <si>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</si>
  <si>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</si>
  <si>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</si>
  <si>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</si>
  <si>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</si>
  <si>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</si>
  <si>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</si>
  <si>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</si>
  <si>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</si>
  <si>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</si>
  <si>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</si>
  <si>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</si>
  <si>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</si>
  <si>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</si>
  <si>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</si>
  <si>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</si>
  <si>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</si>
  <si>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</si>
  <si>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</si>
  <si>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</si>
  <si>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</si>
  <si>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</si>
  <si>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</si>
  <si>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</si>
  <si>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</si>
  <si>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</si>
  <si>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</si>
  <si>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</si>
  <si>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</si>
  <si>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</si>
  <si>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</si>
  <si>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</si>
  <si>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</si>
  <si>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</si>
  <si>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</si>
  <si>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</si>
  <si>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</si>
  <si>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</si>
  <si>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</si>
  <si>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</si>
  <si>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</si>
  <si>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</si>
  <si>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</si>
  <si>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</si>
  <si>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</si>
  <si>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</si>
  <si>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</si>
  <si>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</si>
  <si>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</si>
  <si>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</si>
  <si>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</si>
  <si>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</si>
  <si>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</si>
  <si>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</si>
  <si>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</si>
  <si>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</si>
  <si>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</si>
  <si>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</si>
  <si>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</si>
  <si>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</si>
  <si>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</si>
  <si>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</si>
  <si>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</si>
  <si>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</si>
  <si>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</si>
  <si>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</si>
  <si>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</si>
  <si>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</si>
  <si>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</si>
  <si>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</si>
  <si>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</si>
  <si>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</si>
  <si>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</si>
  <si>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</si>
  <si>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</si>
  <si>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</si>
  <si>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</si>
  <si>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</si>
  <si>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</si>
  <si>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</si>
  <si>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</si>
  <si>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</si>
  <si>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</si>
  <si>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</si>
  <si>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</si>
  <si>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</si>
  <si>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</si>
  <si>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</si>
  <si>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</si>
  <si>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</si>
  <si>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</si>
  <si>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</si>
  <si>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</si>
  <si>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</si>
  <si>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</si>
  <si>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</si>
  <si>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</si>
  <si>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</si>
  <si>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</si>
  <si>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</si>
  <si>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</si>
  <si>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</si>
  <si>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</si>
  <si>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</si>
  <si>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</si>
  <si>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</si>
  <si>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</si>
  <si>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</si>
  <si>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</si>
  <si>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</si>
  <si>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</si>
  <si>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</si>
  <si>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</si>
  <si>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</si>
  <si>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</si>
  <si>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</si>
  <si>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</si>
  <si>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</si>
  <si>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</si>
  <si>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</si>
  <si>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</si>
  <si>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</si>
  <si>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</si>
  <si>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</si>
  <si>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</si>
  <si>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</si>
  <si>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</si>
  <si>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</si>
  <si>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</si>
  <si>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</si>
  <si>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</si>
  <si>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</si>
  <si>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</si>
  <si>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</si>
  <si>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</si>
  <si>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</si>
  <si>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</si>
  <si>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</si>
  <si>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</si>
  <si>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</si>
  <si>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</si>
  <si>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</si>
  <si>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</si>
  <si>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</si>
  <si>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</si>
  <si>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</si>
  <si>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</si>
  <si>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</si>
  <si>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</si>
  <si>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</si>
  <si>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</si>
  <si>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</si>
  <si>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</si>
  <si>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</si>
  <si>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</si>
  <si>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</si>
  <si>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</si>
  <si>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</si>
  <si>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</si>
  <si>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</si>
  <si>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</si>
  <si>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</si>
  <si>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</si>
  <si>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</si>
  <si>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</si>
  <si>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</si>
  <si>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</si>
  <si>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</si>
  <si>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</si>
  <si>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</si>
  <si>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</si>
  <si>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</si>
  <si>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</si>
  <si>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</si>
  <si>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</si>
  <si>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</si>
  <si>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</si>
  <si>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</si>
  <si>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</si>
  <si>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</si>
  <si>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</si>
  <si>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</si>
  <si>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</si>
  <si>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</si>
  <si>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</si>
  <si>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</si>
  <si>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</si>
  <si>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</si>
  <si>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</si>
  <si>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</si>
  <si>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</si>
  <si>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</si>
  <si>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</si>
  <si>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</si>
  <si>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</si>
  <si>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</si>
  <si>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</si>
  <si>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</si>
  <si>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</si>
  <si>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</si>
  <si>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</si>
  <si>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</si>
  <si>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</si>
  <si>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</si>
  <si>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</si>
  <si>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</si>
  <si>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</si>
  <si>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</si>
  <si>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</si>
  <si>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</si>
  <si>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</si>
  <si>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</si>
  <si>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</si>
  <si>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</si>
  <si>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</si>
  <si>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</si>
  <si>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</si>
  <si>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</si>
  <si>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</si>
  <si>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</si>
  <si>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</si>
  <si>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</si>
  <si>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</si>
  <si>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</si>
  <si>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</si>
  <si>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</si>
  <si>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</si>
  <si>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</si>
  <si>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</si>
  <si>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</si>
  <si>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</si>
  <si>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</si>
  <si>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</si>
  <si>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</si>
  <si>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</si>
  <si>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</si>
  <si>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</si>
  <si>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</si>
  <si>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</si>
  <si>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</si>
  <si>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</si>
  <si>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</si>
  <si>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</si>
  <si>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</si>
  <si>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</si>
  <si>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</si>
  <si>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</si>
  <si>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</si>
  <si>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</si>
  <si>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</si>
  <si>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</si>
  <si>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</si>
  <si>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</si>
  <si>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</si>
  <si>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</si>
  <si>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</si>
  <si>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</si>
  <si>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</si>
  <si>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</si>
  <si>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</si>
  <si>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</si>
  <si>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</si>
  <si>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</si>
  <si>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</si>
  <si>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</si>
  <si>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</si>
  <si>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</si>
  <si>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</si>
  <si>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</si>
  <si>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</si>
  <si>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</si>
  <si>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</si>
  <si>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</si>
  <si>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</si>
  <si>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</si>
  <si>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</si>
  <si>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</si>
  <si>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</si>
  <si>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</si>
  <si>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</si>
  <si>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</si>
  <si>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</si>
  <si>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</si>
  <si>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</si>
  <si>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</si>
  <si>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</si>
  <si>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</si>
  <si>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</si>
  <si>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</si>
  <si>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</si>
  <si>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</si>
  <si>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</si>
  <si>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</si>
  <si>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</si>
  <si>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</si>
  <si>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</si>
  <si>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</si>
  <si>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</si>
  <si>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</si>
  <si>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</si>
  <si>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</si>
  <si>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</si>
  <si>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</si>
  <si>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</si>
  <si>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</si>
  <si>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</si>
  <si>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</si>
  <si>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</si>
  <si>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</si>
  <si>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</si>
  <si>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</si>
  <si>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</si>
  <si>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</si>
  <si>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</si>
  <si>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</si>
  <si>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</si>
  <si>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</si>
  <si>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</si>
  <si>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</si>
  <si>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</si>
  <si>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</si>
  <si>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</si>
  <si>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</si>
  <si>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</si>
  <si>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</si>
  <si>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</si>
  <si>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</si>
  <si>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</si>
  <si>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</si>
  <si>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</si>
  <si>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</si>
  <si>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</si>
  <si>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</si>
  <si>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</si>
  <si>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</si>
  <si>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</si>
  <si>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</si>
  <si>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</si>
  <si>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</si>
  <si>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</si>
  <si>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</si>
  <si>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</si>
  <si>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</si>
  <si>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</si>
  <si>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</si>
  <si>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</si>
  <si>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</si>
  <si>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</si>
  <si>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</si>
  <si>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</si>
  <si>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</si>
  <si>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</si>
  <si>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</si>
  <si>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</si>
  <si>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</si>
  <si>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</si>
  <si>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</si>
  <si>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</si>
  <si>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</si>
  <si>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</si>
  <si>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</si>
  <si>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</si>
  <si>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</si>
  <si>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</si>
  <si>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</si>
  <si>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</si>
  <si>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</si>
  <si>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</si>
  <si>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</si>
  <si>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</si>
  <si>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</si>
  <si>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</si>
  <si>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</si>
  <si>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</si>
  <si>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</si>
  <si>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</si>
  <si>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</si>
  <si>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</si>
  <si>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</si>
  <si>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</si>
  <si>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</si>
  <si>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</si>
  <si>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</si>
  <si>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</si>
  <si>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</si>
  <si>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</si>
  <si>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</si>
  <si>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</si>
  <si>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</si>
  <si>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</si>
  <si>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</si>
  <si>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</si>
  <si>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</si>
  <si>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</si>
  <si>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</si>
  <si>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</si>
  <si>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</si>
  <si>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</si>
  <si>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</si>
  <si>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</si>
  <si>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</si>
  <si>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</si>
  <si>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</si>
  <si>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</si>
  <si>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</si>
  <si>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</si>
  <si>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</si>
  <si>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</si>
  <si>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</si>
  <si>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</si>
  <si>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</si>
  <si>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</si>
  <si>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</si>
  <si>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</si>
  <si>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</si>
  <si>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</si>
  <si>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</si>
  <si>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</si>
  <si>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</si>
  <si>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</si>
  <si>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</si>
  <si>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</si>
  <si>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</si>
  <si>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</si>
  <si>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</si>
  <si>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</si>
  <si>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</si>
  <si>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</si>
  <si>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</si>
  <si>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</si>
  <si>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</si>
  <si>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</si>
  <si>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</si>
  <si>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</si>
  <si>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</si>
  <si>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</si>
  <si>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</si>
  <si>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</si>
  <si>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</si>
  <si>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</si>
  <si>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</si>
  <si>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</si>
  <si>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</si>
  <si>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</si>
  <si>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</si>
  <si>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</si>
  <si>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</si>
  <si>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</si>
  <si>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</si>
  <si>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</si>
  <si>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</si>
  <si>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</si>
  <si>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</si>
  <si>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</si>
  <si>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</si>
  <si>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</si>
  <si>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</si>
  <si>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</si>
  <si>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</si>
  <si>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</si>
  <si>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</si>
  <si>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</si>
  <si>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</si>
  <si>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</si>
  <si>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</si>
  <si>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</si>
  <si>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</si>
  <si>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</si>
  <si>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</si>
  <si>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</si>
  <si>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</si>
  <si>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</si>
  <si>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</si>
  <si>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</si>
  <si>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</si>
  <si>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</si>
  <si>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</si>
  <si>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</si>
  <si>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</si>
  <si>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</si>
  <si>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</si>
  <si>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</si>
  <si>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</si>
  <si>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</si>
  <si>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</si>
  <si>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</si>
  <si>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</si>
  <si>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</si>
  <si>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</si>
  <si>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</si>
  <si>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</si>
  <si>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</si>
  <si>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</si>
  <si>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</si>
  <si>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</si>
  <si>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</si>
  <si>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</si>
  <si>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</si>
  <si>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</si>
  <si>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</si>
  <si>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</si>
  <si>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</si>
  <si>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</si>
  <si>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</si>
  <si>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</si>
  <si>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</si>
  <si>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</si>
  <si>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</si>
  <si>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</si>
  <si>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</si>
  <si>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</si>
  <si>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</si>
  <si>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</si>
  <si>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</si>
  <si>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</si>
  <si>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</si>
  <si>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</si>
  <si>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</si>
  <si>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</si>
  <si>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</si>
  <si>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</si>
  <si>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</si>
  <si>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</si>
  <si>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</si>
  <si>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</si>
  <si>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</si>
  <si>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</si>
  <si>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</si>
  <si>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</si>
  <si>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</si>
  <si>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</si>
  <si>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</si>
  <si>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</si>
  <si>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</si>
  <si>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</si>
  <si>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</si>
  <si>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</si>
  <si>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</si>
  <si>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</si>
  <si>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</si>
  <si>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</si>
  <si>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</si>
  <si>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</si>
  <si>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</si>
  <si>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</si>
  <si>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</si>
  <si>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</si>
  <si>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</si>
  <si>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</si>
  <si>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</si>
  <si>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</si>
  <si>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</si>
  <si>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</si>
  <si>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</si>
  <si>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</si>
  <si>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</si>
  <si>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</si>
  <si>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</si>
  <si>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</si>
  <si>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</si>
  <si>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</si>
  <si>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</si>
  <si>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</si>
  <si>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</si>
  <si>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</si>
  <si>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</si>
  <si>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</si>
  <si>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</si>
  <si>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</si>
  <si>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</si>
  <si>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</si>
  <si>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</si>
  <si>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</si>
  <si>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</si>
  <si>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</si>
  <si>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</si>
  <si>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</si>
  <si>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</si>
  <si>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</si>
  <si>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</si>
  <si>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</si>
  <si>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</si>
  <si>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</si>
  <si>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</si>
  <si>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</si>
  <si>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</si>
  <si>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</si>
  <si>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</si>
  <si>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</si>
  <si>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</si>
  <si>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</si>
  <si>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</si>
  <si>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</si>
  <si>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</si>
  <si>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</si>
  <si>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</si>
  <si>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</si>
  <si>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</si>
  <si>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</si>
  <si>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</si>
  <si>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</si>
  <si>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</si>
  <si>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</si>
  <si>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</si>
  <si>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</si>
  <si>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</si>
  <si>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</si>
  <si>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</si>
  <si>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</si>
  <si>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</si>
  <si>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</si>
  <si>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</si>
  <si>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</si>
  <si>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</si>
  <si>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</si>
  <si>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</si>
  <si>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</si>
  <si>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</si>
  <si>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</si>
  <si>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</si>
  <si>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</si>
  <si>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</si>
  <si>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</si>
  <si>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</si>
  <si>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</si>
  <si>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</si>
  <si>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</si>
  <si>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</si>
  <si>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</si>
  <si>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</si>
  <si>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</si>
  <si>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</si>
  <si>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</si>
  <si>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</si>
  <si>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</si>
  <si>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</si>
  <si>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</si>
  <si>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</si>
  <si>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</si>
  <si>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</si>
  <si>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</si>
  <si>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</si>
  <si>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</si>
  <si>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</si>
  <si>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</si>
  <si>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</si>
  <si>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</si>
  <si>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</si>
  <si>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</si>
  <si>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</si>
  <si>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</si>
  <si>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</si>
  <si>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</si>
  <si>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</si>
  <si>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</si>
  <si>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</si>
  <si>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</si>
  <si>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</si>
  <si>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</si>
  <si>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</si>
  <si>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</si>
  <si>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</si>
  <si>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</si>
  <si>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</si>
  <si>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</si>
  <si>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</si>
  <si>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</si>
  <si>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</si>
  <si>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</si>
  <si>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</si>
  <si>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</si>
  <si>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</si>
  <si>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</si>
  <si>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</si>
  <si>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</si>
  <si>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</si>
  <si>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</si>
  <si>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</si>
  <si>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</si>
  <si>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</si>
  <si>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</si>
  <si>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</si>
  <si>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</si>
  <si>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</si>
  <si>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</si>
  <si>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</si>
  <si>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</si>
  <si>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</si>
  <si>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</si>
  <si>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</si>
  <si>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</si>
  <si>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</si>
  <si>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</si>
  <si>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</si>
  <si>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</si>
  <si>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</si>
  <si>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</si>
  <si>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</si>
  <si>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</si>
  <si>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</si>
  <si>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</si>
  <si>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</si>
  <si>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</si>
  <si>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</si>
  <si>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</si>
  <si>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</si>
  <si>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</si>
  <si>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</si>
  <si>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</si>
  <si>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</si>
  <si>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</si>
  <si>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</si>
  <si>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</si>
  <si>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</si>
  <si>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</si>
  <si>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</si>
  <si>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</si>
  <si>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</si>
  <si>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</si>
  <si>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</si>
  <si>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</si>
  <si>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</si>
  <si>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</si>
  <si>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</si>
  <si>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</si>
  <si>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</si>
  <si>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</si>
  <si>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</si>
  <si>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</si>
  <si>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</si>
  <si>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</si>
  <si>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</si>
  <si>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</si>
  <si>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</si>
  <si>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</si>
  <si>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</si>
  <si>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</si>
  <si>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</si>
  <si>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</si>
  <si>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</si>
  <si>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</si>
  <si>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</si>
  <si>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</si>
  <si>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</si>
  <si>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</si>
  <si>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</si>
  <si>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</si>
  <si>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</si>
  <si>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</si>
  <si>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</si>
  <si>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</si>
  <si>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</si>
  <si>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</si>
  <si>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</si>
  <si>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</si>
  <si>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</si>
  <si>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</si>
  <si>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</si>
  <si>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</si>
  <si>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</si>
  <si>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</si>
  <si>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</si>
  <si>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</si>
  <si>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</si>
  <si>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</si>
  <si>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</si>
  <si>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</si>
  <si>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</si>
  <si>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</si>
  <si>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</si>
  <si>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</si>
  <si>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</si>
  <si>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</si>
  <si>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</si>
  <si>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</si>
  <si>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</si>
  <si>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</si>
  <si>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</si>
  <si>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</si>
  <si>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</si>
  <si>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</si>
  <si>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</si>
  <si>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</si>
  <si>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</si>
  <si>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</si>
  <si>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</si>
  <si>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</si>
  <si>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</si>
  <si>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</si>
  <si>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</si>
  <si>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</si>
  <si>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</si>
  <si>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</si>
  <si>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</si>
  <si>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</si>
  <si>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</si>
  <si>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</si>
  <si>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</si>
  <si>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</si>
  <si>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</si>
  <si>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</si>
  <si>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</si>
  <si>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</si>
  <si>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</si>
  <si>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</si>
  <si>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</si>
  <si>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</si>
  <si>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</si>
  <si>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</si>
  <si>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</si>
  <si>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</si>
  <si>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</si>
  <si>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</si>
  <si>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</si>
  <si>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</si>
  <si>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</si>
  <si>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</si>
  <si>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</si>
  <si>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</si>
  <si>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</si>
  <si>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</si>
  <si>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</si>
  <si>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</si>
  <si>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</si>
  <si>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</si>
  <si>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</si>
  <si>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</si>
  <si>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</si>
  <si>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</si>
  <si>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</si>
  <si>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</si>
  <si>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</si>
  <si>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</si>
  <si>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</si>
  <si>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</si>
  <si>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</si>
  <si>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</si>
  <si>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</si>
  <si>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</si>
  <si>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</si>
  <si>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</si>
  <si>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</si>
  <si>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</si>
  <si>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</si>
  <si>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</si>
  <si>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</si>
  <si>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</si>
  <si>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</si>
  <si>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</si>
  <si>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</si>
  <si>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</si>
  <si>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</si>
  <si>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</si>
  <si>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</si>
  <si>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</si>
  <si>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</si>
  <si>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</si>
  <si>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</si>
  <si>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</si>
  <si>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</si>
  <si>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</si>
  <si>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</si>
  <si>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</si>
  <si>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</si>
  <si>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</si>
  <si>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</si>
  <si>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</si>
  <si>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</si>
  <si>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</si>
  <si>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</si>
  <si>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</si>
  <si>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</si>
  <si>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</si>
  <si>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</si>
  <si>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</si>
  <si>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</si>
  <si>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</si>
  <si>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</si>
  <si>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</si>
  <si>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</si>
  <si>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</si>
  <si>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</si>
  <si>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</si>
  <si>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</si>
  <si>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</si>
  <si>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</si>
  <si>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</si>
  <si>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</si>
  <si>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</si>
  <si>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</si>
  <si>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</si>
  <si>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</si>
  <si>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</si>
  <si>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</si>
  <si>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</si>
  <si>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</si>
  <si>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</si>
  <si>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</si>
  <si>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</si>
  <si>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</si>
  <si>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</si>
  <si>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</si>
  <si>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</si>
  <si>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</si>
  <si>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</si>
  <si>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</si>
  <si>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</si>
  <si>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</si>
  <si>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</si>
  <si>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</si>
  <si>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</si>
  <si>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</si>
  <si>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</si>
  <si>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</si>
  <si>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</si>
  <si>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</si>
  <si>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</si>
  <si>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</si>
  <si>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</si>
  <si>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</si>
  <si>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</si>
  <si>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</si>
  <si>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</si>
  <si>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</si>
  <si>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</si>
  <si>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</si>
  <si>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</si>
  <si>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</si>
  <si>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</si>
  <si>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</si>
  <si>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</si>
  <si>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</si>
  <si>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</si>
  <si>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</si>
  <si>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</si>
  <si>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</si>
  <si>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</si>
  <si>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</si>
  <si>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</si>
  <si>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</si>
  <si>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</si>
  <si>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</si>
  <si>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</si>
  <si>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</si>
  <si>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</si>
  <si>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</si>
  <si>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</si>
  <si>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</si>
  <si>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</si>
  <si>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</si>
  <si>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</si>
  <si>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</si>
  <si>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</si>
  <si>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</si>
  <si>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</si>
  <si>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</si>
  <si>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</si>
  <si>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</si>
  <si>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</si>
  <si>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</si>
  <si>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</si>
  <si>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</si>
  <si>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</si>
  <si>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</si>
  <si>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</si>
  <si>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</si>
  <si>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</si>
  <si>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</si>
  <si>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</si>
  <si>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</si>
  <si>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</si>
  <si>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</si>
  <si>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</si>
  <si>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</si>
  <si>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</si>
  <si>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</si>
  <si>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</si>
  <si>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</si>
  <si>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</si>
  <si>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</si>
  <si>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</si>
  <si>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</si>
  <si>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</si>
  <si>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</si>
  <si>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</si>
  <si>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</si>
  <si>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</si>
  <si>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</si>
  <si>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</si>
  <si>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</si>
  <si>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</si>
  <si>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</si>
  <si>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</si>
  <si>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</si>
  <si>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</si>
  <si>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</si>
  <si>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</si>
  <si>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</si>
  <si>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</si>
  <si>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</si>
  <si>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</si>
  <si>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</si>
  <si>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</si>
  <si>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</si>
  <si>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</si>
  <si>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</si>
  <si>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</si>
  <si>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</si>
  <si>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</si>
  <si>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</si>
  <si>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</si>
  <si>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</si>
  <si>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</si>
  <si>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</si>
  <si>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</si>
  <si>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</si>
  <si>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</si>
  <si>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</si>
  <si>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</si>
  <si>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</si>
  <si>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</si>
  <si>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</si>
  <si>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</si>
  <si>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</si>
  <si>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</si>
  <si>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</si>
  <si>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</si>
  <si>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</si>
  <si>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</si>
  <si>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</si>
  <si>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</si>
  <si>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</si>
  <si>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</si>
  <si>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</si>
  <si>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</si>
  <si>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</si>
  <si>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</si>
  <si>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</si>
  <si>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</si>
  <si>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</si>
  <si>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</si>
  <si>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</si>
  <si>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</si>
  <si>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</si>
  <si>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</si>
  <si>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</si>
  <si>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</si>
  <si>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</si>
  <si>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</si>
  <si>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</si>
  <si>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</si>
  <si>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</si>
  <si>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</si>
  <si>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</si>
  <si>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</si>
  <si>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</si>
  <si>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</si>
  <si>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</si>
  <si>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</si>
  <si>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</si>
  <si>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</si>
  <si>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</si>
  <si>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</si>
  <si>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</si>
  <si>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</si>
  <si>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</si>
  <si>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</si>
  <si>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</si>
  <si>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</si>
  <si>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</si>
  <si>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</si>
  <si>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</si>
  <si>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</si>
  <si>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</si>
  <si>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</si>
  <si>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</si>
  <si>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</si>
  <si>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</si>
  <si>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</si>
  <si>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</si>
  <si>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</si>
  <si>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</si>
  <si>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</si>
  <si>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</si>
  <si>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</si>
  <si>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</si>
  <si>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</si>
  <si>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</si>
  <si>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</si>
  <si>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</si>
  <si>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</si>
  <si>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</si>
  <si>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</si>
  <si>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</si>
  <si>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</si>
  <si>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</si>
  <si>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</si>
  <si>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</si>
  <si>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</si>
  <si>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</si>
  <si>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</si>
  <si>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</si>
  <si>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</si>
  <si>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</si>
  <si>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</si>
  <si>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</si>
  <si>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</si>
  <si>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</si>
  <si>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</si>
  <si>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</si>
  <si>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</si>
  <si>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</si>
  <si>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</si>
  <si>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</si>
  <si>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</si>
  <si>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</si>
  <si>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</si>
  <si>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</si>
  <si>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</si>
  <si>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</si>
  <si>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</si>
  <si>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</si>
  <si>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</si>
  <si>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</si>
  <si>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</si>
  <si>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</si>
  <si>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</si>
  <si>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</si>
  <si>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</si>
  <si>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</si>
  <si>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</si>
  <si>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</si>
  <si>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</si>
  <si>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</si>
  <si>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</si>
  <si>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</si>
  <si>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</si>
  <si>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</si>
  <si>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</si>
  <si>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</si>
  <si>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</si>
  <si>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</si>
  <si>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</si>
  <si>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</si>
  <si>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</si>
  <si>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</si>
  <si>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</si>
  <si>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</si>
  <si>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</si>
  <si>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</si>
  <si>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</si>
  <si>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</si>
  <si>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</si>
  <si>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</si>
  <si>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</si>
  <si>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</si>
  <si>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</si>
  <si>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</si>
  <si>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</si>
  <si>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</si>
  <si>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</si>
  <si>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</si>
  <si>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</si>
  <si>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</si>
  <si>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</si>
  <si>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</si>
  <si>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</si>
  <si>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</si>
  <si>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</si>
  <si>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</si>
  <si>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</si>
  <si>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</si>
  <si>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</si>
  <si>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</si>
  <si>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</si>
  <si>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</si>
  <si>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</si>
  <si>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</si>
  <si>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</si>
  <si>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</si>
  <si>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</si>
  <si>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</si>
  <si>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</si>
  <si>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</si>
  <si>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</si>
  <si>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</si>
  <si>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</si>
  <si>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</si>
  <si>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</si>
  <si>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</si>
  <si>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</si>
  <si>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</si>
  <si>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</si>
  <si>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</si>
  <si>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</si>
  <si>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</si>
  <si>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</si>
  <si>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</si>
  <si>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</si>
  <si>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</si>
  <si>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</si>
  <si>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</si>
  <si>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</si>
  <si>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</si>
  <si>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</si>
  <si>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</si>
  <si>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</si>
  <si>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</si>
  <si>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</si>
  <si>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</si>
  <si>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</si>
  <si>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</si>
  <si>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</si>
  <si>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</si>
  <si>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</si>
  <si>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</si>
  <si>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</si>
  <si>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</si>
  <si>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</si>
  <si>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</si>
  <si>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</si>
  <si>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</si>
  <si>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</si>
  <si>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</si>
  <si>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</si>
  <si>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</si>
  <si>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</si>
  <si>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</si>
  <si>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</si>
  <si>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</si>
  <si>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</si>
  <si>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</si>
  <si>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</si>
  <si>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</si>
  <si>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</si>
  <si>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</si>
  <si>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</si>
  <si>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</si>
  <si>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</si>
  <si>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</si>
  <si>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</si>
  <si>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</si>
  <si>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</si>
  <si>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</si>
  <si>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</si>
  <si>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</si>
  <si>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</si>
  <si>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</si>
  <si>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</si>
  <si>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</si>
  <si>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</si>
  <si>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</si>
  <si>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</si>
  <si>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</si>
  <si>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</si>
  <si>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</si>
  <si>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</si>
  <si>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</si>
  <si>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</si>
  <si>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</si>
  <si>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</si>
  <si>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</si>
  <si>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</si>
  <si>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</si>
  <si>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</si>
  <si>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</si>
  <si>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</si>
  <si>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</si>
  <si>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</si>
  <si>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</si>
  <si>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</si>
  <si>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</si>
  <si>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</si>
  <si>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</si>
  <si>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</si>
  <si>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</si>
  <si>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</si>
  <si>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</si>
  <si>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</si>
  <si>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</si>
  <si>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</si>
  <si>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</si>
  <si>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</si>
  <si>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</si>
  <si>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</si>
  <si>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</si>
  <si>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</si>
  <si>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</si>
  <si>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</si>
  <si>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</si>
  <si>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</si>
  <si>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</si>
  <si>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</si>
  <si>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</si>
  <si>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</si>
  <si>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</si>
  <si>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</si>
  <si>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</si>
  <si>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</si>
  <si>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</si>
  <si>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</si>
  <si>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</si>
  <si>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</si>
  <si>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</si>
  <si>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</si>
  <si>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</si>
  <si>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</si>
  <si>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</si>
  <si>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</si>
  <si>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</si>
  <si>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</si>
  <si>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</si>
  <si>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</si>
  <si>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</si>
  <si>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</si>
  <si>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</si>
  <si>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</si>
  <si>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</si>
  <si>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</si>
  <si>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</si>
  <si>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</si>
  <si>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</si>
  <si>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</si>
  <si>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</si>
  <si>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</si>
  <si>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</si>
  <si>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</si>
  <si>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</si>
  <si>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</si>
  <si>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</si>
  <si>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</si>
  <si>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</si>
  <si>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</si>
  <si>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</si>
  <si>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</si>
  <si>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</si>
  <si>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</si>
  <si>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</si>
  <si>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</si>
  <si>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</si>
  <si>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</si>
  <si>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</si>
  <si>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</si>
  <si>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</si>
  <si>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</si>
  <si>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</si>
  <si>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</si>
  <si>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</si>
  <si>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</si>
  <si>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</si>
  <si>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</si>
  <si>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</si>
  <si>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</si>
  <si>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</si>
  <si>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</si>
  <si>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</si>
  <si>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</si>
  <si>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</si>
  <si>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</si>
  <si>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</si>
  <si>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</si>
  <si>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</si>
  <si>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</si>
  <si>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</si>
  <si>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</si>
  <si>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</si>
  <si>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</si>
  <si>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</si>
  <si>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</si>
  <si>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</si>
  <si>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</si>
  <si>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</si>
  <si>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</si>
  <si>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</si>
  <si>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</si>
  <si>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</si>
  <si>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</si>
  <si>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</si>
  <si>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</si>
  <si>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</si>
  <si>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</si>
  <si>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</si>
  <si>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</si>
  <si>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</si>
  <si>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</si>
  <si>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</si>
  <si>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</si>
  <si>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</si>
  <si>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</si>
  <si>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</si>
  <si>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</si>
  <si>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</si>
  <si>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</si>
  <si>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</si>
  <si>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</si>
  <si>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</si>
  <si>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</si>
  <si>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</si>
  <si>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</si>
  <si>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</si>
  <si>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</si>
  <si>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</si>
  <si>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</si>
  <si>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</si>
  <si>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</si>
  <si>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</si>
  <si>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</si>
  <si>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</si>
  <si>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</si>
  <si>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</si>
  <si>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</si>
  <si>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</si>
  <si>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</si>
  <si>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</si>
  <si>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</si>
  <si>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</si>
  <si>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</si>
  <si>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</si>
  <si>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</si>
  <si>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</si>
  <si>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</si>
  <si>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</si>
  <si>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</si>
  <si>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</si>
  <si>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</si>
  <si>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</si>
  <si>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</si>
  <si>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</si>
  <si>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</si>
  <si>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</si>
  <si>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</si>
  <si>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</si>
  <si>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</si>
  <si>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</si>
  <si>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</si>
  <si>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</si>
  <si>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</si>
  <si>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</si>
  <si>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</si>
  <si>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</si>
  <si>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</si>
  <si>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</si>
  <si>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</si>
  <si>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</si>
  <si>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</si>
  <si>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</si>
  <si>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</si>
  <si>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</si>
  <si>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</si>
  <si>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</si>
  <si>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</si>
  <si>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</si>
  <si>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</si>
  <si>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</si>
  <si>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</si>
  <si>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</si>
  <si>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</si>
  <si>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</si>
  <si>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</si>
  <si>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</si>
  <si>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</si>
  <si>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</si>
  <si>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</si>
  <si>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</si>
  <si>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</si>
  <si>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</si>
  <si>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</si>
  <si>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</si>
  <si>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</si>
  <si>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</si>
  <si>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</si>
  <si>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</si>
  <si>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</si>
  <si>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</si>
  <si>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</si>
  <si>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</si>
  <si>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</si>
  <si>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</si>
  <si>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</si>
  <si>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</si>
  <si>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</si>
  <si>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</si>
  <si>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</si>
  <si>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</si>
  <si>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</si>
  <si>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</si>
  <si>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</si>
  <si>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</si>
  <si>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</si>
  <si>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</si>
  <si>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</si>
  <si>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</si>
  <si>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</si>
  <si>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</si>
  <si>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</si>
  <si>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</si>
  <si>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</si>
  <si>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</si>
  <si>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</si>
  <si>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</si>
  <si>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</si>
  <si>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</si>
  <si>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</si>
  <si>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</si>
  <si>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</si>
  <si>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</si>
  <si>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</si>
  <si>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</si>
  <si>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</si>
  <si>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</si>
  <si>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</si>
  <si>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</si>
  <si>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</si>
  <si>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</si>
  <si>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</si>
  <si>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</si>
  <si>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</si>
  <si>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</si>
  <si>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</si>
  <si>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</si>
  <si>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</si>
  <si>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</si>
  <si>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</si>
  <si>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</si>
  <si>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</si>
  <si>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</si>
  <si>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</si>
  <si>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</si>
  <si>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</si>
  <si>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</si>
  <si>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</si>
  <si>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</si>
  <si>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</si>
  <si>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</si>
  <si>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</si>
  <si>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</si>
  <si>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</si>
  <si>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</si>
  <si>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</si>
  <si>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</si>
  <si>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</si>
  <si>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</si>
  <si>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</si>
  <si>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</si>
  <si>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</si>
  <si>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</si>
  <si>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</si>
  <si>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</si>
  <si>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</si>
  <si>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</si>
  <si>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</si>
  <si>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</si>
  <si>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</si>
  <si>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</si>
  <si>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</si>
  <si>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</si>
  <si>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</si>
  <si>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</si>
  <si>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</si>
  <si>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</si>
  <si>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</si>
  <si>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</si>
  <si>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</si>
  <si>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</si>
  <si>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</si>
  <si>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</si>
  <si>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</si>
  <si>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</si>
  <si>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</si>
  <si>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</si>
  <si>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</si>
  <si>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</si>
  <si>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</si>
  <si>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</si>
  <si>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</si>
  <si>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</si>
  <si>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</si>
  <si>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</si>
  <si>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</si>
  <si>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</si>
  <si>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</si>
  <si>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</si>
  <si>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</si>
  <si>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</si>
  <si>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</si>
  <si>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</si>
  <si>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</si>
  <si>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</si>
  <si>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</si>
  <si>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</si>
  <si>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</si>
  <si>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</si>
  <si>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</si>
  <si>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</si>
  <si>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</si>
  <si>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</si>
  <si>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</si>
  <si>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</si>
  <si>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</si>
  <si>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</si>
  <si>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</si>
  <si>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</si>
  <si>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</si>
  <si>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</si>
  <si>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</si>
  <si>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</si>
  <si>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</si>
  <si>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</si>
  <si>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</si>
  <si>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</si>
  <si>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</si>
  <si>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</si>
  <si>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</si>
  <si>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</si>
  <si>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</si>
  <si>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</si>
  <si>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</si>
  <si>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</si>
  <si>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</si>
  <si>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</si>
  <si>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</si>
  <si>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</si>
  <si>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</si>
  <si>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</si>
  <si>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</si>
  <si>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</si>
  <si>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</si>
  <si>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</si>
  <si>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</si>
  <si>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</si>
  <si>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</si>
  <si>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</si>
  <si>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</si>
  <si>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</si>
  <si>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</si>
  <si>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</si>
  <si>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</si>
  <si>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</si>
  <si>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</si>
  <si>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</si>
  <si>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</si>
  <si>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</si>
  <si>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</si>
  <si>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</si>
  <si>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</si>
  <si>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</si>
  <si>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</si>
  <si>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</si>
  <si>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</si>
  <si>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</si>
  <si>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</si>
  <si>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</si>
  <si>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</si>
  <si>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</si>
  <si>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</si>
  <si>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</si>
  <si>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</si>
  <si>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</si>
  <si>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</si>
  <si>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</si>
  <si>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</si>
  <si>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</si>
  <si>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</si>
  <si>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</si>
  <si>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</si>
  <si>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</si>
  <si>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</si>
  <si>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</si>
  <si>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</si>
  <si>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</si>
  <si>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</si>
  <si>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</si>
  <si>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</si>
  <si>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</si>
  <si>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</si>
  <si>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</si>
  <si>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</si>
  <si>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</si>
  <si>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</si>
  <si>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</si>
  <si>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</si>
  <si>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</si>
  <si>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</si>
  <si>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</si>
  <si>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</si>
  <si>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</si>
  <si>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</si>
  <si>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</si>
  <si>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</si>
  <si>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</si>
  <si>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</si>
  <si>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</si>
  <si>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</si>
  <si>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</si>
  <si>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</si>
  <si>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</si>
  <si>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</si>
  <si>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</si>
  <si>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</si>
  <si>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</si>
  <si>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</si>
  <si>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</si>
  <si>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</si>
  <si>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</si>
  <si>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</si>
  <si>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</si>
  <si>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</si>
  <si>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</si>
  <si>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</si>
  <si>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</si>
  <si>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</si>
  <si>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</si>
  <si>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</si>
  <si>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</si>
  <si>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</si>
  <si>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</si>
  <si>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</si>
  <si>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</si>
  <si>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</si>
  <si>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</si>
  <si>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</si>
  <si>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</si>
  <si>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</si>
  <si>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</si>
  <si>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</si>
  <si>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</si>
  <si>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</si>
  <si>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</si>
  <si>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</si>
  <si>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</si>
  <si>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</si>
  <si>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</si>
  <si>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</si>
  <si>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</si>
  <si>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</si>
  <si>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</si>
  <si>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</si>
  <si>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</si>
  <si>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</si>
  <si>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</si>
  <si>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</si>
  <si>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</si>
  <si>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</si>
  <si>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</si>
  <si>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</si>
  <si>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</si>
  <si>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</si>
  <si>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</si>
  <si>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</si>
  <si>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</si>
  <si>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</si>
  <si>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</si>
  <si>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</si>
  <si>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</si>
  <si>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</si>
  <si>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</si>
  <si>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</si>
  <si>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</si>
  <si>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</si>
  <si>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</si>
  <si>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</si>
  <si>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</si>
  <si>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</si>
  <si>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</si>
  <si>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</si>
  <si>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</si>
  <si>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</si>
  <si>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</si>
  <si>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</si>
  <si>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</si>
  <si>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</si>
  <si>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</si>
  <si>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</si>
  <si>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</si>
  <si>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</si>
  <si>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</si>
  <si>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</si>
  <si>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</si>
  <si>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</si>
  <si>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</si>
  <si>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</si>
  <si>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</si>
  <si>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</si>
  <si>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</si>
  <si>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</si>
  <si>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</si>
  <si>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</si>
  <si>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</si>
  <si>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</si>
  <si>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</si>
  <si>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</si>
  <si>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</si>
  <si>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</si>
  <si>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</si>
  <si>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</si>
  <si>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</si>
  <si>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</si>
  <si>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</si>
  <si>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</si>
  <si>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</si>
  <si>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</si>
  <si>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</si>
  <si>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</si>
  <si>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</si>
  <si>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</si>
  <si>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</si>
  <si>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</si>
  <si>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</si>
  <si>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</si>
  <si>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</si>
  <si>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</si>
  <si>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</si>
  <si>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</si>
  <si>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</si>
  <si>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</si>
  <si>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</si>
  <si>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</si>
  <si>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</si>
  <si>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</si>
  <si>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</si>
  <si>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</si>
  <si>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</si>
  <si>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</si>
  <si>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</si>
  <si>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</si>
  <si>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</si>
  <si>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</si>
  <si>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</si>
  <si>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</si>
  <si>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</si>
  <si>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</si>
  <si>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</si>
  <si>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</si>
  <si>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</si>
  <si>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</si>
  <si>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</si>
  <si>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</si>
  <si>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</si>
  <si>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</si>
  <si>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</si>
  <si>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</si>
  <si>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</si>
  <si>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</si>
  <si>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</si>
  <si>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</si>
  <si>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</si>
  <si>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</si>
  <si>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</si>
  <si>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</si>
  <si>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</si>
  <si>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</si>
  <si>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</si>
  <si>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</si>
  <si>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</si>
  <si>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</si>
  <si>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</si>
  <si>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</si>
  <si>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</si>
  <si>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</si>
  <si>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</si>
  <si>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</si>
  <si>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</si>
  <si>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</si>
  <si>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</si>
  <si>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</si>
  <si>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</si>
  <si>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</si>
  <si>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</si>
  <si>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</si>
  <si>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</si>
  <si>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</si>
  <si>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</si>
  <si>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</si>
  <si>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</si>
  <si>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</si>
  <si>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</si>
  <si>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</si>
  <si>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</si>
  <si>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</si>
  <si>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</si>
  <si>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</si>
  <si>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</si>
  <si>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</si>
  <si>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</si>
  <si>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</si>
  <si>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</si>
  <si>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</si>
  <si>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</si>
  <si>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</si>
  <si>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</si>
  <si>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</si>
  <si>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</si>
  <si>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</si>
  <si>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</si>
  <si>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</si>
  <si>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</si>
  <si>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</si>
  <si>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</si>
  <si>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</si>
  <si>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</si>
  <si>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</si>
  <si>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</si>
  <si>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</si>
  <si>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</si>
  <si>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</si>
  <si>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</si>
  <si>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</si>
  <si>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</si>
  <si>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</si>
  <si>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</si>
  <si>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</si>
  <si>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</si>
  <si>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</si>
  <si>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</si>
  <si>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</si>
  <si>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</si>
  <si>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</si>
  <si>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</si>
  <si>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</si>
  <si>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</si>
  <si>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</si>
  <si>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</si>
  <si>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</si>
  <si>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</si>
  <si>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</si>
  <si>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</si>
  <si>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</si>
  <si>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</si>
  <si>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</si>
  <si>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</si>
  <si>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</si>
  <si>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</si>
  <si>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</si>
  <si>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</si>
  <si>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</si>
  <si>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</si>
  <si>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</si>
  <si>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</si>
  <si>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</si>
  <si>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</si>
  <si>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</si>
  <si>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</si>
  <si>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</si>
  <si>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</si>
  <si>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</si>
  <si>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</si>
  <si>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</si>
  <si>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</si>
  <si>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</si>
  <si>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</si>
  <si>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</si>
  <si>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</si>
  <si>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</si>
  <si>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</si>
  <si>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</si>
  <si>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</si>
  <si>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</si>
  <si>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</si>
  <si>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</si>
  <si>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</si>
  <si>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</si>
  <si>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</si>
  <si>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</si>
  <si>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</si>
  <si>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</si>
  <si>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</si>
  <si>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</si>
  <si>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</si>
  <si>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</si>
  <si>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</si>
  <si>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</si>
  <si>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</si>
  <si>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</si>
  <si>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</si>
  <si>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</si>
  <si>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</si>
  <si>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</si>
  <si>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</si>
  <si>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</si>
  <si>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</si>
  <si>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</si>
  <si>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</si>
  <si>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</si>
  <si>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</si>
  <si>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</si>
  <si>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</si>
  <si>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</si>
  <si>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</si>
  <si>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</si>
  <si>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</si>
  <si>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</si>
  <si>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</si>
  <si>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</si>
  <si>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</si>
  <si>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</si>
  <si>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</si>
  <si>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</si>
  <si>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</si>
  <si>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</si>
  <si>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</si>
  <si>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</si>
  <si>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</si>
  <si>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</si>
  <si>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</si>
  <si>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</si>
  <si>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</si>
  <si>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</si>
  <si>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</si>
  <si>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</si>
  <si>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</si>
  <si>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</si>
  <si>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</si>
  <si>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</si>
  <si>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</si>
  <si>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</si>
  <si>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</si>
  <si>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</si>
  <si>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</si>
  <si>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</si>
  <si>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</si>
  <si>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</si>
  <si>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</si>
  <si>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</si>
  <si>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</si>
  <si>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</si>
  <si>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</si>
  <si>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</si>
  <si>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</si>
  <si>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</si>
  <si>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</si>
  <si>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</si>
  <si>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</si>
  <si>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</si>
  <si>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</si>
  <si>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</si>
  <si>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</si>
  <si>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</si>
  <si>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</si>
  <si>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</si>
  <si>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</si>
  <si>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</si>
  <si>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</si>
  <si>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</si>
  <si>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</si>
  <si>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</si>
  <si>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</si>
  <si>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</si>
  <si>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</si>
  <si>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</si>
  <si>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</si>
  <si>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</si>
  <si>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</si>
  <si>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</si>
  <si>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</si>
  <si>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</si>
  <si>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</si>
  <si>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</si>
  <si>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</si>
  <si>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</si>
  <si>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</si>
  <si>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</si>
  <si>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</si>
  <si>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</si>
  <si>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</si>
  <si>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</si>
  <si>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</si>
  <si>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</si>
  <si>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</si>
  <si>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</si>
  <si>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</si>
  <si>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</si>
  <si>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</si>
  <si>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</si>
  <si>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</si>
  <si>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</si>
  <si>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</si>
  <si>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</si>
  <si>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</si>
  <si>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</si>
  <si>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</si>
  <si>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</si>
  <si>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</si>
  <si>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</si>
  <si>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</si>
  <si>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</si>
  <si>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</si>
  <si>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</si>
  <si>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</si>
  <si>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</si>
  <si>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</si>
  <si>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</si>
  <si>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</si>
  <si>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</si>
  <si>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</si>
  <si>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</si>
  <si>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</si>
  <si>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</si>
  <si>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</si>
  <si>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</si>
  <si>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</si>
  <si>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</si>
  <si>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</si>
  <si>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</si>
  <si>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</si>
  <si>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</si>
  <si>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</si>
  <si>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</si>
  <si>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</si>
  <si>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</si>
  <si>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</si>
  <si>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</si>
  <si>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</si>
  <si>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</si>
  <si>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</si>
  <si>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</si>
  <si>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</si>
  <si>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</si>
  <si>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</si>
  <si>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</si>
  <si>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</si>
  <si>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</si>
  <si>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</si>
  <si>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</si>
  <si>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</si>
  <si>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</si>
  <si>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</si>
  <si>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</si>
  <si>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</si>
  <si>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</si>
  <si>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</si>
  <si>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</si>
  <si>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</si>
  <si>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</si>
  <si>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</si>
  <si>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</si>
  <si>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</si>
  <si>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</si>
  <si>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</si>
  <si>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</si>
  <si>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</si>
  <si>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</si>
  <si>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</si>
  <si>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</si>
  <si>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</si>
  <si>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</si>
  <si>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</si>
  <si>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</si>
  <si>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</si>
  <si>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</si>
  <si>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</si>
  <si>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</si>
  <si>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</si>
  <si>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</si>
  <si>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</si>
  <si>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</si>
  <si>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</si>
  <si>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</si>
  <si>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</si>
  <si>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</si>
  <si>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</si>
  <si>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</si>
  <si>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</si>
  <si>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</si>
  <si>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</si>
  <si>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</si>
  <si>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</si>
  <si>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</si>
  <si>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</si>
  <si>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</si>
  <si>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</si>
  <si>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</si>
  <si>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</si>
  <si>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</si>
  <si>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</si>
  <si>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</si>
  <si>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</si>
  <si>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</si>
  <si>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</si>
  <si>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</si>
  <si>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</si>
  <si>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</si>
  <si>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</si>
  <si>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</si>
  <si>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</si>
  <si>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</si>
  <si>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</si>
  <si>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</si>
  <si>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</si>
  <si>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</si>
  <si>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</si>
  <si>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</si>
  <si>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</si>
  <si>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</si>
  <si>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</si>
  <si>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</si>
  <si>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</si>
  <si>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</si>
  <si>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</si>
  <si>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</si>
  <si>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</si>
  <si>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</si>
  <si>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</si>
  <si>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</si>
  <si>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</si>
  <si>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</si>
  <si>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</si>
  <si>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</si>
  <si>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</si>
  <si>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</si>
  <si>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</si>
  <si>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</si>
  <si>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</si>
  <si>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</si>
  <si>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</si>
  <si>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</si>
  <si>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</si>
  <si>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</si>
  <si>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</si>
  <si>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</si>
  <si>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</si>
  <si>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</si>
  <si>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</si>
  <si>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</si>
  <si>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</si>
  <si>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</si>
  <si>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</si>
  <si>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</si>
  <si>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</si>
  <si>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</si>
  <si>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</si>
  <si>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</si>
  <si>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</si>
  <si>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</si>
  <si>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</si>
  <si>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</si>
  <si>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</si>
  <si>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</si>
  <si>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</si>
  <si>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</si>
  <si>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</si>
  <si>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</si>
  <si>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</si>
  <si>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</si>
  <si>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</si>
  <si>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</si>
  <si>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</si>
  <si>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</si>
  <si>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</si>
  <si>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</si>
  <si>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</si>
  <si>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</si>
  <si>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</si>
  <si>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</si>
  <si>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</si>
  <si>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</si>
  <si>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</si>
  <si>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</si>
  <si>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</si>
  <si>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</si>
  <si>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</si>
  <si>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</si>
  <si>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</si>
  <si>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</si>
  <si>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</si>
  <si>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</si>
  <si>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</si>
  <si>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</si>
  <si>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</si>
  <si>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</si>
  <si>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</si>
  <si>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</si>
  <si>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</si>
  <si>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</si>
  <si>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</si>
  <si>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</si>
  <si>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</si>
  <si>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</si>
  <si>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</si>
  <si>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</si>
  <si>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</si>
  <si>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</si>
  <si>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</si>
  <si>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</si>
  <si>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</si>
  <si>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</si>
  <si>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</si>
  <si>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</si>
  <si>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</si>
  <si>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</si>
  <si>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</si>
  <si>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</si>
  <si>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</si>
  <si>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</si>
  <si>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</si>
  <si>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</si>
  <si>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</si>
  <si>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</si>
  <si>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</si>
  <si>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</si>
  <si>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</si>
  <si>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</si>
  <si>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</si>
  <si>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</si>
  <si>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</si>
  <si>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</si>
  <si>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</si>
  <si>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</si>
  <si>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</si>
  <si>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</si>
  <si>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</si>
  <si>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</si>
  <si>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</si>
  <si>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</si>
  <si>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</si>
  <si>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</si>
  <si>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</si>
  <si>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</si>
  <si>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</si>
  <si>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</si>
  <si>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</si>
  <si>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</si>
  <si>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</si>
  <si>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</si>
  <si>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</si>
  <si>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</si>
  <si>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</si>
  <si>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</si>
  <si>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</si>
  <si>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</si>
  <si>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</si>
  <si>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</si>
  <si>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</si>
  <si>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</si>
  <si>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</si>
  <si>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</si>
  <si>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</si>
  <si>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</si>
  <si>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</si>
  <si>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</si>
  <si>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</si>
  <si>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</si>
  <si>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</si>
  <si>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</si>
  <si>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</si>
  <si>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</si>
  <si>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</si>
  <si>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</si>
  <si>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</si>
  <si>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</si>
  <si>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</si>
  <si>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</si>
  <si>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</si>
  <si>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</si>
  <si>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</si>
  <si>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</si>
  <si>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</si>
  <si>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</si>
  <si>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</si>
  <si>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</si>
  <si>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</si>
  <si>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</si>
  <si>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</si>
  <si>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</si>
  <si>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</si>
  <si>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</si>
  <si>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</si>
  <si>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</si>
  <si>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</si>
  <si>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</si>
  <si>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</si>
  <si>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</si>
  <si>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</si>
  <si>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</si>
  <si>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</si>
  <si>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</si>
  <si>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</si>
  <si>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</si>
  <si>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</si>
  <si>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</si>
  <si>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</si>
  <si>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</si>
  <si>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</si>
  <si>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</si>
  <si>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</si>
  <si>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</si>
  <si>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</si>
  <si>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</si>
  <si>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</si>
  <si>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</si>
  <si>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</si>
  <si>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</si>
  <si>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</si>
  <si>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</si>
  <si>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</si>
  <si>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</si>
  <si>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</si>
  <si>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</si>
  <si>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</si>
  <si>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</si>
  <si>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</si>
  <si>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</si>
  <si>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</si>
  <si>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</si>
  <si>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</si>
  <si>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</si>
  <si>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</si>
  <si>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</si>
  <si>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</si>
  <si>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</si>
  <si>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</si>
  <si>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</si>
  <si>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</si>
  <si>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</si>
  <si>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</si>
  <si>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</si>
  <si>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</si>
  <si>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</si>
  <si>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</si>
  <si>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</si>
  <si>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</si>
  <si>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</si>
  <si>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</si>
  <si>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</si>
  <si>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</si>
  <si>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</si>
  <si>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</si>
  <si>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</si>
  <si>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</si>
  <si>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</si>
  <si>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</si>
  <si>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</si>
  <si>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</si>
  <si>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</si>
  <si>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</si>
  <si>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</si>
  <si>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</si>
  <si>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</si>
  <si>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</si>
  <si>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</si>
  <si>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</si>
  <si>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</si>
  <si>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</si>
  <si>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</si>
  <si>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</si>
  <si>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</si>
  <si>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</si>
  <si>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</si>
  <si>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</si>
  <si>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</si>
  <si>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</si>
  <si>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</si>
  <si>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</si>
  <si>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</si>
  <si>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</si>
  <si>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</si>
  <si>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</si>
  <si>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</si>
  <si>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</si>
  <si>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</si>
  <si>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</si>
  <si>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</si>
  <si>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</si>
  <si>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</si>
  <si>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</si>
  <si>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</si>
  <si>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</si>
  <si>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</si>
  <si>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</si>
  <si>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</si>
  <si>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</si>
  <si>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</si>
  <si>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</si>
  <si>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</si>
  <si>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</si>
  <si>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</si>
  <si>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</si>
  <si>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</si>
  <si>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</si>
  <si>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</si>
  <si>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</si>
  <si>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</si>
  <si>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</si>
  <si>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</si>
  <si>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</si>
  <si>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</si>
  <si>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</si>
  <si>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</si>
  <si>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</si>
  <si>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</si>
  <si>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</si>
  <si>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</si>
  <si>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</si>
  <si>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</si>
  <si>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</si>
  <si>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</si>
  <si>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</si>
  <si>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</si>
  <si>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</si>
  <si>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</si>
  <si>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</si>
  <si>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</si>
  <si>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</si>
  <si>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</si>
  <si>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</si>
  <si>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</si>
  <si>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</si>
  <si>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</si>
  <si>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</si>
  <si>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</si>
  <si>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</si>
  <si>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</si>
  <si>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</si>
  <si>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</si>
  <si>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</si>
  <si>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</si>
  <si>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</si>
  <si>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</si>
  <si>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</si>
  <si>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</si>
  <si>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</si>
  <si>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</si>
  <si>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</si>
  <si>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</si>
  <si>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</si>
  <si>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</si>
  <si>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</si>
  <si>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</si>
  <si>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</si>
  <si>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</si>
  <si>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</si>
  <si>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</si>
  <si>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</si>
  <si>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</si>
  <si>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</si>
  <si>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</si>
  <si>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</si>
  <si>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</si>
  <si>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</si>
  <si>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</si>
  <si>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</si>
  <si>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</si>
  <si>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</si>
  <si>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</si>
  <si>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</si>
  <si>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</si>
  <si>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</si>
  <si>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</si>
  <si>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</si>
  <si>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</si>
  <si>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</si>
  <si>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</si>
  <si>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</si>
  <si>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</si>
  <si>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</si>
  <si>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</si>
  <si>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</si>
  <si>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</si>
  <si>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</si>
  <si>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</si>
  <si>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</si>
  <si>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</si>
  <si>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</si>
  <si>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</si>
  <si>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</si>
  <si>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</si>
  <si>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</si>
  <si>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</si>
  <si>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</si>
  <si>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</si>
  <si>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</si>
  <si>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</si>
  <si>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</si>
  <si>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</si>
  <si>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</si>
  <si>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</si>
  <si>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</si>
  <si>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</si>
  <si>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</si>
  <si>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</si>
  <si>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</si>
  <si>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</si>
  <si>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</si>
  <si>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</si>
  <si>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</si>
  <si>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</si>
  <si>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</si>
  <si>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</si>
  <si>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</si>
  <si>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</si>
  <si>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</si>
  <si>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</si>
  <si>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</si>
  <si>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</si>
  <si>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</si>
  <si>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</si>
  <si>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</si>
  <si>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</si>
  <si>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</si>
  <si>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</si>
  <si>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</si>
  <si>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</si>
  <si>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</si>
  <si>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</si>
  <si>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</si>
  <si>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</si>
  <si>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</si>
  <si>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</si>
  <si>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</si>
  <si>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</si>
  <si>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</si>
  <si>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</si>
  <si>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</si>
  <si>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</si>
  <si>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</si>
  <si>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</si>
  <si>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</si>
  <si>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</si>
  <si>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</si>
  <si>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</si>
  <si>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</si>
  <si>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</si>
  <si>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</si>
  <si>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</si>
  <si>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</si>
  <si>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</si>
  <si>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</si>
  <si>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</si>
  <si>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</si>
  <si>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</si>
  <si>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</si>
  <si>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</si>
  <si>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</si>
  <si>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</si>
  <si>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</si>
  <si>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</si>
  <si>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</si>
  <si>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</si>
  <si>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</si>
  <si>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</si>
  <si>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</si>
  <si>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</si>
  <si>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</si>
  <si>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</si>
  <si>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</si>
  <si>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</si>
  <si>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</si>
  <si>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</si>
  <si>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</si>
  <si>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</si>
  <si>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</si>
  <si>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</si>
  <si>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</si>
  <si>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</si>
  <si>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</si>
  <si>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</si>
  <si>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</si>
  <si>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</si>
  <si>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</si>
  <si>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</si>
  <si>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</si>
  <si>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</si>
  <si>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</si>
  <si>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</si>
  <si>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</si>
  <si>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</si>
  <si>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</si>
  <si>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</si>
  <si>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</si>
  <si>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</si>
  <si>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</si>
  <si>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</si>
  <si>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</si>
  <si>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</si>
  <si>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</si>
  <si>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</si>
  <si>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</si>
  <si>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</si>
  <si>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</si>
  <si>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</si>
  <si>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</si>
  <si>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</si>
  <si>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</si>
  <si>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</si>
  <si>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</si>
  <si>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</si>
  <si>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</si>
  <si>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</si>
  <si>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</si>
  <si>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</si>
  <si>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</si>
  <si>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</si>
  <si>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</si>
  <si>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</si>
  <si>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</si>
  <si>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</si>
  <si>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</si>
  <si>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</si>
  <si>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</si>
  <si>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</si>
  <si>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</si>
  <si>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</si>
  <si>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</si>
  <si>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</si>
  <si>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</si>
  <si>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</si>
  <si>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</si>
  <si>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</si>
  <si>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</si>
  <si>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</si>
  <si>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</si>
  <si>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</si>
  <si>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</si>
  <si>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</si>
  <si>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</si>
  <si>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</si>
  <si>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</si>
  <si>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</si>
  <si>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</si>
  <si>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</si>
  <si>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</si>
  <si>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</si>
  <si>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</si>
  <si>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</si>
  <si>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</si>
  <si>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</si>
  <si>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</si>
  <si>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</si>
  <si>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</si>
  <si>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</si>
  <si>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</si>
  <si>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</si>
  <si>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</si>
  <si>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</si>
  <si>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</si>
  <si>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</si>
  <si>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</si>
  <si>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</si>
  <si>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</si>
  <si>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</si>
  <si>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</si>
  <si>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</si>
  <si>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</si>
  <si>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</si>
  <si>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</si>
  <si>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</si>
  <si>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</si>
  <si>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</si>
  <si>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</si>
  <si>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</si>
  <si>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</si>
  <si>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</si>
  <si>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</si>
  <si>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</si>
  <si>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</si>
  <si>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</si>
  <si>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</si>
  <si>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</si>
  <si>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</si>
  <si>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</si>
  <si>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</si>
  <si>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</si>
  <si>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</si>
  <si>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</si>
  <si>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</si>
  <si>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</si>
  <si>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</si>
  <si>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</si>
  <si>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</si>
  <si>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</si>
  <si>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</si>
  <si>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</si>
  <si>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</si>
  <si>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</si>
  <si>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</si>
  <si>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</si>
  <si>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</si>
  <si>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</si>
  <si>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</si>
  <si>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</si>
  <si>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</si>
  <si>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</si>
  <si>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</si>
  <si>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</si>
  <si>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</si>
  <si>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</si>
  <si>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</si>
  <si>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</si>
  <si>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</si>
  <si>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</si>
  <si>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</si>
  <si>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</si>
  <si>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</si>
  <si>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</si>
  <si>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</si>
  <si>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</si>
  <si>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</si>
  <si>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</si>
  <si>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</si>
  <si>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</si>
  <si>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</si>
  <si>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</si>
  <si>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</si>
  <si>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</si>
  <si>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</si>
  <si>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</si>
  <si>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</si>
  <si>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</si>
  <si>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</si>
  <si>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</si>
  <si>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</si>
  <si>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</si>
  <si>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</si>
  <si>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</si>
  <si>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</si>
  <si>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</si>
  <si>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</si>
  <si>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</si>
  <si>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</si>
  <si>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</si>
  <si>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</si>
  <si>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</si>
  <si>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</si>
  <si>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</si>
  <si>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</si>
  <si>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</si>
  <si>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</si>
  <si>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</si>
  <si>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</si>
  <si>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</si>
  <si>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</si>
  <si>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</si>
  <si>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</si>
  <si>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</si>
  <si>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</si>
  <si>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</si>
  <si>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</si>
  <si>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</si>
  <si>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</si>
  <si>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</si>
  <si>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</si>
  <si>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</si>
  <si>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</si>
  <si>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</si>
  <si>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</si>
  <si>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</si>
  <si>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</si>
  <si>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</si>
  <si>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</si>
  <si>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</si>
  <si>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</si>
  <si>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</si>
  <si>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</si>
  <si>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</si>
  <si>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</si>
  <si>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</si>
  <si>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</si>
  <si>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</si>
  <si>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</si>
  <si>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</si>
  <si>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</si>
  <si>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</si>
  <si>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</si>
  <si>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</si>
  <si>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</si>
  <si>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</si>
  <si>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</si>
  <si>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</si>
  <si>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</si>
  <si>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</si>
  <si>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</si>
  <si>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</si>
  <si>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</si>
  <si>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</si>
  <si>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</si>
  <si>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</si>
  <si>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</si>
  <si>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</si>
  <si>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</si>
  <si>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</si>
  <si>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</si>
  <si>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</si>
  <si>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</si>
  <si>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</si>
  <si>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</si>
  <si>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</si>
  <si>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</si>
  <si>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</si>
  <si>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</si>
  <si>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</si>
  <si>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</si>
  <si>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</si>
  <si>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</si>
  <si>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</si>
  <si>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</si>
  <si>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</si>
  <si>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</si>
  <si>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</si>
  <si>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</si>
  <si>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</si>
  <si>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</si>
  <si>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</si>
  <si>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</si>
  <si>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</si>
  <si>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</si>
  <si>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</si>
  <si>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</si>
  <si>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</si>
  <si>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</si>
  <si>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</si>
  <si>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</si>
  <si>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</si>
  <si>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</si>
  <si>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</si>
  <si>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</si>
  <si>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</si>
  <si>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</si>
  <si>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</si>
  <si>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</si>
  <si>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</si>
  <si>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</si>
  <si>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</si>
  <si>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</si>
  <si>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</si>
  <si>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</si>
  <si>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</si>
  <si>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</si>
  <si>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</si>
  <si>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</si>
  <si>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</si>
  <si>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</si>
  <si>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</si>
  <si>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</si>
  <si>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</si>
  <si>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</si>
  <si>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</si>
  <si>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</si>
  <si>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</si>
  <si>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</si>
  <si>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</si>
  <si>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</si>
  <si>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</si>
  <si>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</si>
  <si>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</si>
  <si>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</si>
  <si>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</si>
  <si>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</si>
  <si>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</si>
  <si>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</si>
  <si>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</si>
  <si>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</si>
  <si>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</si>
  <si>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</si>
  <si>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</si>
  <si>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</si>
  <si>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</si>
  <si>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</si>
  <si>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</si>
  <si>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</si>
  <si>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</si>
  <si>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</si>
  <si>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</si>
  <si>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</si>
  <si>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</si>
  <si>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</si>
  <si>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</si>
  <si>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</si>
  <si>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</si>
  <si>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</si>
  <si>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</si>
  <si>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</si>
  <si>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</si>
  <si>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</si>
  <si>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</si>
  <si>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</si>
  <si>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</si>
  <si>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</si>
  <si>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</si>
  <si>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</si>
  <si>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</si>
  <si>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</si>
  <si>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</si>
  <si>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</si>
  <si>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</si>
  <si>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</si>
  <si>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</si>
  <si>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</si>
  <si>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</si>
  <si>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</si>
  <si>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</si>
  <si>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</si>
  <si>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</si>
  <si>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</si>
  <si>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</si>
  <si>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</si>
  <si>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</si>
  <si>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</si>
  <si>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</si>
  <si>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</si>
  <si>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</si>
  <si>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</si>
  <si>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</si>
  <si>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</si>
  <si>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</si>
  <si>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</si>
  <si>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</si>
  <si>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</si>
  <si>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</si>
  <si>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</si>
  <si>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</si>
  <si>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</si>
  <si>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</si>
  <si>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</si>
  <si>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</si>
  <si>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</si>
  <si>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</si>
  <si>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</si>
  <si>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</si>
  <si>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</si>
  <si>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</si>
  <si>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</si>
  <si>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</si>
  <si>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</si>
  <si>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</si>
  <si>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</si>
  <si>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</si>
  <si>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</si>
  <si>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</si>
  <si>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</si>
  <si>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</si>
  <si>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</si>
  <si>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</si>
  <si>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</si>
  <si>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</si>
  <si>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</si>
  <si>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</si>
  <si>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</si>
  <si>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</si>
  <si>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</si>
  <si>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</si>
  <si>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</si>
  <si>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</si>
  <si>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</si>
  <si>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</si>
  <si>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</si>
  <si>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</si>
  <si>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</si>
  <si>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</si>
  <si>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</si>
  <si>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</si>
  <si>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</si>
  <si>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</si>
  <si>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</si>
  <si>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</si>
  <si>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</si>
  <si>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</si>
  <si>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</si>
  <si>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</si>
  <si>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</si>
  <si>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</si>
  <si>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</si>
  <si>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</si>
  <si>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</si>
  <si>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</si>
  <si>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</si>
  <si>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</si>
  <si>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</si>
  <si>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</si>
  <si>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</si>
  <si>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</si>
  <si>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</si>
  <si>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</si>
  <si>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</si>
  <si>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</si>
  <si>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</si>
  <si>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</si>
  <si>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</si>
  <si>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</si>
  <si>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</si>
  <si>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</si>
  <si>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</si>
  <si>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</si>
  <si>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</si>
  <si>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</si>
  <si>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</si>
  <si>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</si>
  <si>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</si>
  <si>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</si>
  <si>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</si>
  <si>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</si>
  <si>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</si>
  <si>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</si>
  <si>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</si>
  <si>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</si>
  <si>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</si>
  <si>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</si>
  <si>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</si>
  <si>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</si>
  <si>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</si>
  <si>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</si>
  <si>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</si>
  <si>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</si>
  <si>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</si>
  <si>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</si>
  <si>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</si>
  <si>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</si>
  <si>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</si>
  <si>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</si>
  <si>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</si>
  <si>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</si>
  <si>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</si>
  <si>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</si>
  <si>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</si>
  <si>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</si>
  <si>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</si>
  <si>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</si>
  <si>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</si>
  <si>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</si>
  <si>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</si>
  <si>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</si>
  <si>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</si>
  <si>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</si>
  <si>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</si>
  <si>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</si>
  <si>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</si>
  <si>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</si>
  <si>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</si>
  <si>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</si>
  <si>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</si>
  <si>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</si>
  <si>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</si>
  <si>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</si>
  <si>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</si>
  <si>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</si>
  <si>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</si>
  <si>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</si>
  <si>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</si>
  <si>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</si>
  <si>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</si>
  <si>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</si>
  <si>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</si>
  <si>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</si>
  <si>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</si>
  <si>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</si>
  <si>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</si>
  <si>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</si>
  <si>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</si>
  <si>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</si>
  <si>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</si>
  <si>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</si>
  <si>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</si>
  <si>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</si>
  <si>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</si>
  <si>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</si>
  <si>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</si>
  <si>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</si>
  <si>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</si>
  <si>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</si>
  <si>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</si>
  <si>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</si>
  <si>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</si>
  <si>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</si>
  <si>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</si>
  <si>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</si>
  <si>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</si>
  <si>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</si>
  <si>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</si>
  <si>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</si>
  <si>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</si>
  <si>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</si>
  <si>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</si>
  <si>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</si>
  <si>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</si>
  <si>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</si>
  <si>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</si>
  <si>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</si>
  <si>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</si>
  <si>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</si>
  <si>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</si>
  <si>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</si>
  <si>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</si>
  <si>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</si>
  <si>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</si>
  <si>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</si>
  <si>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</si>
  <si>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</si>
  <si>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</si>
  <si>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</si>
  <si>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</si>
  <si>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</si>
  <si>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</si>
  <si>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</si>
  <si>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</si>
  <si>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</si>
  <si>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</si>
  <si>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</si>
  <si>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</si>
  <si>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</si>
  <si>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</si>
  <si>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</si>
  <si>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</si>
  <si>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</si>
  <si>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</si>
  <si>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</si>
  <si>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</si>
  <si>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</si>
  <si>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</si>
  <si>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</si>
  <si>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</si>
  <si>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</si>
  <si>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</si>
  <si>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</si>
  <si>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</si>
  <si>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</si>
  <si>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</si>
  <si>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</si>
  <si>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</si>
  <si>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</si>
  <si>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</si>
  <si>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</si>
  <si>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</si>
  <si>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</si>
  <si>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</si>
  <si>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</si>
  <si>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</si>
  <si>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</si>
  <si>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</si>
  <si>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</si>
  <si>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</si>
  <si>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</si>
  <si>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</si>
  <si>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</si>
  <si>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</si>
  <si>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</si>
  <si>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</si>
  <si>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</si>
  <si>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</si>
  <si>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</si>
  <si>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</si>
  <si>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</si>
  <si>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</si>
  <si>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</si>
  <si>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</si>
  <si>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</si>
  <si>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</si>
  <si>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</si>
  <si>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</si>
  <si>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</si>
  <si>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</si>
  <si>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</si>
  <si>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</si>
  <si>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</si>
  <si>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</si>
  <si>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</si>
  <si>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</si>
  <si>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</si>
  <si>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</si>
  <si>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</si>
  <si>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</si>
  <si>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</si>
  <si>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</si>
  <si>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</si>
  <si>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</si>
  <si>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</si>
  <si>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</si>
  <si>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</si>
  <si>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</si>
  <si>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</si>
  <si>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</si>
  <si>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</si>
  <si>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</si>
  <si>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</si>
  <si>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</si>
  <si>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</si>
  <si>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</si>
  <si>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</si>
  <si>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</si>
  <si>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</si>
  <si>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</si>
  <si>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</si>
  <si>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</si>
  <si>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</si>
  <si>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</si>
  <si>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</si>
  <si>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</si>
  <si>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</si>
  <si>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</si>
  <si>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</si>
  <si>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</si>
  <si>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</si>
  <si>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</si>
  <si>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</si>
  <si>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</si>
  <si>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</si>
  <si>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</si>
  <si>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</si>
  <si>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</si>
  <si>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</si>
  <si>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</si>
  <si>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</si>
  <si>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</si>
  <si>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</si>
  <si>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</si>
  <si>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</si>
  <si>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</si>
  <si>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</si>
  <si>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</si>
  <si>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</si>
  <si>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</si>
  <si>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</si>
  <si>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</si>
  <si>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</si>
  <si>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</si>
  <si>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</si>
  <si>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</si>
  <si>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</si>
  <si>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</si>
  <si>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</si>
  <si>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</si>
  <si>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</si>
  <si>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</si>
  <si>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</si>
  <si>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</si>
  <si>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</si>
  <si>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</si>
  <si>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</si>
  <si>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</si>
  <si>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</si>
  <si>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</si>
  <si>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</si>
  <si>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</si>
  <si>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</si>
  <si>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</si>
  <si>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</si>
  <si>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</si>
  <si>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</si>
  <si>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</si>
  <si>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</si>
  <si>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</si>
  <si>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</si>
  <si>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</si>
  <si>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</si>
  <si>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</si>
  <si>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</si>
  <si>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</si>
  <si>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</si>
  <si>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</si>
  <si>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</si>
  <si>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</si>
  <si>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</si>
  <si>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</si>
  <si>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</si>
  <si>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</si>
  <si>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</si>
  <si>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</si>
  <si>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</si>
  <si>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</si>
  <si>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</si>
  <si>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</si>
  <si>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</si>
  <si>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</si>
  <si>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</si>
  <si>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</si>
  <si>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</si>
  <si>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</si>
  <si>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</si>
  <si>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</si>
  <si>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</si>
  <si>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</si>
  <si>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</si>
  <si>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</si>
  <si>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</si>
  <si>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</si>
  <si>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</si>
  <si>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</si>
  <si>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</si>
  <si>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</si>
  <si>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</si>
  <si>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</si>
  <si>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</si>
  <si>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</si>
  <si>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</si>
  <si>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</si>
  <si>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</si>
  <si>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</si>
  <si>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</si>
  <si>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</si>
  <si>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</si>
  <si>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</si>
  <si>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</si>
  <si>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</si>
  <si>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</si>
  <si>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</si>
  <si>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</si>
  <si>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</si>
  <si>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</si>
  <si>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</si>
  <si>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</si>
  <si>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</si>
  <si>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</si>
  <si>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</si>
  <si>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</si>
  <si>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</si>
  <si>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</si>
  <si>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</si>
  <si>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</si>
  <si>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</si>
  <si>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</si>
  <si>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</si>
  <si>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</si>
  <si>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</si>
  <si>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</si>
  <si>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</si>
  <si>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</si>
  <si>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</si>
  <si>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</si>
  <si>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</si>
  <si>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</si>
  <si>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</si>
  <si>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</si>
  <si>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</si>
  <si>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</si>
  <si>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</si>
  <si>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</si>
  <si>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</si>
  <si>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</si>
  <si>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</si>
  <si>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</si>
  <si>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</si>
  <si>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</si>
  <si>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</si>
  <si>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</si>
  <si>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</si>
  <si>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</si>
  <si>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</si>
  <si>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</si>
  <si>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</si>
  <si>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</si>
  <si>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</si>
  <si>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</si>
  <si>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</si>
  <si>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</si>
  <si>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</si>
  <si>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</si>
  <si>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</si>
  <si>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</si>
  <si>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</si>
  <si>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</si>
  <si>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</si>
  <si>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</si>
  <si>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</si>
  <si>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</si>
  <si>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</si>
  <si>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</si>
  <si>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</si>
  <si>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</si>
  <si>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</si>
  <si>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</si>
  <si>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</si>
  <si>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</si>
  <si>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</si>
  <si>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</si>
  <si>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</si>
  <si>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</si>
  <si>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</si>
  <si>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</si>
  <si>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</si>
  <si>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</si>
  <si>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</si>
  <si>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</si>
  <si>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</si>
  <si>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</si>
  <si>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</si>
  <si>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</si>
  <si>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</si>
  <si>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</si>
  <si>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</si>
  <si>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</si>
  <si>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</si>
  <si>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</si>
  <si>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</si>
  <si>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</si>
  <si>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</si>
  <si>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</si>
  <si>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</si>
  <si>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</si>
  <si>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</si>
  <si>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</si>
  <si>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</si>
  <si>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</si>
  <si>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</si>
  <si>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</si>
  <si>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</si>
  <si>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</si>
  <si>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</si>
  <si>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</si>
  <si>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</si>
  <si>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</si>
  <si>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</si>
  <si>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</si>
  <si>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</si>
  <si>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</si>
  <si>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</si>
  <si>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</si>
  <si>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</si>
  <si>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</si>
  <si>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</si>
  <si>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</si>
  <si>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</si>
  <si>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</si>
  <si>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</si>
  <si>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</si>
  <si>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</si>
  <si>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</si>
  <si>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</si>
  <si>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</si>
  <si>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</si>
  <si>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</si>
  <si>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</si>
  <si>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</si>
  <si>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</si>
  <si>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</si>
  <si>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</si>
  <si>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</si>
  <si>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</si>
  <si>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</si>
  <si>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</si>
  <si>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</si>
  <si>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</si>
  <si>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</si>
  <si>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</si>
  <si>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</si>
  <si>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</si>
  <si>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</si>
  <si>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</si>
  <si>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</si>
  <si>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</si>
  <si>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</si>
  <si>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</si>
  <si>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</si>
  <si>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</si>
  <si>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</si>
  <si>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</si>
  <si>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</si>
  <si>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</si>
  <si>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</si>
  <si>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</si>
  <si>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</si>
  <si>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</si>
  <si>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</si>
  <si>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</si>
  <si>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</si>
  <si>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</si>
  <si>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</si>
  <si>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</si>
  <si>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</si>
  <si>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</si>
  <si>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</si>
  <si>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</si>
  <si>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</si>
  <si>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</si>
  <si>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</si>
  <si>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</si>
  <si>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</si>
  <si>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</si>
  <si>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</si>
  <si>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</si>
  <si>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</si>
  <si>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</si>
  <si>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</si>
  <si>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</si>
  <si>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</si>
  <si>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</si>
  <si>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</si>
  <si>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</si>
  <si>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</si>
  <si>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</si>
  <si>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</si>
  <si>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</si>
  <si>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</si>
  <si>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</si>
  <si>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</si>
  <si>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</si>
  <si>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</si>
  <si>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</si>
  <si>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</si>
  <si>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</si>
  <si>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</si>
  <si>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</si>
  <si>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</si>
  <si>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</si>
  <si>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</si>
  <si>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</si>
  <si>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</si>
  <si>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</si>
  <si>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</si>
  <si>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</si>
  <si>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</si>
  <si>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</si>
  <si>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</si>
  <si>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</si>
  <si>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</si>
  <si>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</si>
  <si>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</si>
  <si>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</si>
  <si>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</si>
  <si>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</si>
  <si>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</si>
  <si>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</si>
  <si>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</si>
  <si>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</si>
  <si>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</si>
  <si>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</si>
  <si>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</si>
  <si>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</si>
  <si>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</si>
  <si>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</si>
  <si>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</si>
  <si>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</si>
  <si>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</si>
  <si>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</si>
  <si>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</si>
  <si>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</si>
  <si>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</si>
  <si>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</si>
  <si>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</si>
  <si>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</si>
  <si>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</si>
  <si>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</si>
  <si>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</si>
  <si>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</si>
  <si>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</si>
  <si>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</si>
  <si>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</si>
  <si>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</si>
  <si>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</si>
  <si>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</si>
  <si>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</si>
  <si>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</si>
  <si>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</si>
  <si>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</si>
  <si>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</si>
  <si>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</si>
  <si>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</si>
  <si>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</si>
  <si>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</si>
  <si>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</si>
  <si>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</si>
  <si>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</si>
  <si>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</si>
  <si>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</si>
  <si>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</si>
  <si>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</si>
  <si>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</si>
  <si>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</si>
  <si>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</si>
  <si>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</si>
  <si>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</si>
  <si>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</si>
  <si>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</si>
  <si>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</si>
  <si>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</si>
  <si>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</si>
  <si>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</si>
  <si>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</si>
  <si>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</si>
  <si>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</si>
  <si>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</si>
  <si>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</si>
  <si>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</si>
  <si>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</si>
  <si>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</si>
  <si>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</si>
  <si>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</si>
  <si>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</si>
  <si>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</si>
  <si>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</si>
  <si>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</si>
  <si>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</si>
  <si>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</si>
  <si>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</si>
  <si>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</si>
  <si>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</si>
  <si>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</si>
  <si>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</si>
  <si>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</si>
  <si>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</si>
  <si>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</si>
  <si>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</si>
  <si>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</si>
  <si>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</si>
  <si>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</si>
  <si>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</si>
  <si>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</si>
  <si>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</si>
  <si>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</si>
  <si>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</si>
  <si>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</si>
  <si>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</si>
  <si>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</si>
  <si>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</si>
  <si>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</si>
  <si>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</si>
  <si>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</si>
  <si>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</si>
  <si>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</si>
  <si>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</si>
  <si>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</si>
  <si>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</si>
  <si>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</si>
  <si>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</si>
  <si>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</si>
  <si>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</si>
  <si>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</si>
  <si>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</si>
  <si>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</si>
  <si>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</si>
  <si>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</si>
  <si>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</si>
  <si>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</si>
  <si>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</si>
  <si>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</si>
  <si>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</si>
  <si>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</si>
  <si>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</si>
  <si>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</si>
  <si>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</si>
  <si>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</si>
  <si>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</si>
  <si>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</si>
  <si>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</si>
  <si>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</si>
  <si>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</si>
  <si>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</si>
  <si>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</si>
  <si>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</si>
  <si>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</si>
  <si>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</si>
  <si>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</si>
  <si>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</si>
  <si>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</si>
  <si>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</si>
  <si>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</si>
  <si>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</si>
  <si>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</si>
  <si>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</si>
  <si>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</si>
  <si>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</si>
  <si>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</si>
  <si>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</si>
  <si>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</si>
  <si>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</si>
  <si>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</si>
  <si>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</si>
  <si>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</si>
  <si>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</si>
  <si>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</si>
  <si>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</si>
  <si>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</si>
  <si>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</si>
  <si>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</si>
  <si>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</si>
  <si>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</si>
  <si>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</si>
  <si>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</si>
  <si>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</si>
  <si>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</si>
  <si>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</si>
  <si>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</si>
  <si>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</si>
  <si>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</si>
  <si>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</si>
  <si>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</si>
  <si>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</si>
  <si>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</si>
  <si>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</si>
  <si>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</si>
  <si>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</si>
  <si>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</si>
  <si>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</si>
  <si>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</si>
  <si>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</si>
  <si>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</si>
  <si>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</si>
  <si>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</si>
  <si>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</si>
  <si>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</si>
  <si>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</si>
  <si>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</si>
  <si>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</si>
  <si>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</si>
  <si>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</si>
  <si>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</si>
  <si>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</si>
  <si>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</si>
  <si>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</si>
  <si>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</si>
  <si>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</si>
  <si>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</si>
  <si>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</si>
  <si>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</si>
  <si>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</si>
  <si>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</si>
  <si>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</si>
  <si>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</si>
  <si>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</si>
  <si>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</si>
  <si>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</si>
  <si>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</si>
  <si>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</si>
  <si>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</si>
  <si>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</si>
  <si>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</si>
  <si>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</si>
  <si>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</si>
  <si>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</si>
  <si>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</si>
  <si>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</si>
  <si>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</si>
  <si>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</si>
  <si>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</si>
  <si>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</si>
  <si>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</si>
  <si>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</si>
  <si>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</si>
  <si>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</si>
  <si>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</si>
  <si>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</si>
  <si>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</si>
  <si>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</si>
  <si>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</si>
  <si>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</si>
  <si>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</si>
  <si>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</si>
  <si>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</si>
  <si>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</si>
  <si>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</si>
  <si>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</si>
  <si>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</si>
  <si>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</si>
  <si>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</si>
  <si>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</si>
  <si>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</si>
  <si>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</si>
  <si>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</si>
  <si>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</si>
  <si>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</si>
  <si>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</si>
  <si>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</si>
  <si>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</si>
  <si>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</si>
  <si>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</si>
  <si>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</si>
  <si>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</si>
  <si>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</si>
  <si>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</si>
  <si>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</si>
  <si>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</si>
  <si>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</si>
  <si>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</si>
  <si>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</si>
  <si>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</si>
  <si>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</si>
  <si>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</si>
  <si>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</si>
  <si>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</si>
  <si>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</si>
  <si>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</si>
  <si>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</si>
  <si>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</si>
  <si>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</si>
  <si>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</si>
  <si>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</si>
  <si>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</si>
  <si>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</si>
  <si>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</si>
  <si>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</si>
  <si>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</si>
  <si>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</si>
  <si>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</si>
  <si>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</si>
  <si>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</si>
  <si>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</si>
  <si>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</si>
  <si>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</si>
  <si>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</si>
  <si>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</si>
  <si>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</si>
  <si>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</si>
  <si>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</si>
  <si>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</si>
  <si>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</si>
  <si>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</si>
  <si>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</si>
  <si>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</si>
  <si>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</si>
  <si>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</si>
  <si>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</si>
  <si>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</si>
  <si>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</si>
  <si>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</si>
  <si>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</si>
  <si>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</si>
  <si>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</si>
  <si>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</si>
  <si>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</si>
  <si>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</si>
  <si>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</si>
  <si>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</si>
  <si>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</si>
  <si>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</si>
  <si>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</si>
  <si>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</si>
  <si>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</si>
  <si>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</si>
  <si>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</si>
  <si>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</si>
  <si>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</si>
  <si>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</si>
  <si>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</si>
  <si>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</si>
  <si>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</si>
  <si>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</si>
  <si>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</si>
  <si>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</si>
  <si>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</si>
  <si>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</si>
  <si>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</si>
  <si>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</si>
  <si>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</si>
  <si>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</si>
  <si>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</si>
  <si>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</si>
  <si>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</si>
  <si>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</si>
  <si>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</si>
  <si>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</si>
  <si>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</si>
  <si>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</si>
  <si>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</si>
  <si>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</si>
  <si>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</si>
  <si>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</si>
  <si>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</si>
  <si>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</si>
  <si>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</si>
  <si>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</si>
  <si>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</si>
  <si>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</si>
  <si>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</si>
  <si>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</si>
  <si>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</si>
  <si>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</si>
  <si>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</si>
  <si>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</si>
  <si>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</si>
  <si>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</si>
  <si>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</si>
  <si>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</si>
  <si>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</si>
  <si>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</si>
  <si>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</si>
  <si>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</si>
  <si>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</si>
  <si>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</si>
  <si>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</si>
  <si>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</si>
  <si>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</si>
  <si>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</si>
  <si>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</si>
  <si>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</si>
  <si>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</si>
  <si>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</si>
  <si>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</si>
  <si>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</si>
  <si>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</si>
  <si>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</si>
  <si>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</si>
  <si>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</si>
  <si>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</si>
  <si>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</si>
  <si>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</si>
  <si>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</si>
  <si>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</si>
  <si>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</si>
  <si>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</si>
  <si>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</si>
  <si>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</si>
  <si>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</si>
  <si>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</si>
  <si>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</si>
  <si>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</si>
  <si>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</si>
  <si>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</si>
  <si>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</si>
  <si>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</si>
  <si>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</si>
  <si>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</si>
  <si>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</si>
  <si>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</si>
  <si>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</si>
  <si>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</si>
  <si>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</si>
  <si>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</si>
  <si>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</si>
  <si>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</si>
  <si>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</si>
  <si>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</si>
  <si>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</si>
  <si>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</si>
  <si>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</si>
  <si>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</si>
  <si>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</si>
  <si>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</si>
  <si>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</si>
  <si>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</si>
  <si>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</si>
  <si>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</si>
  <si>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</si>
  <si>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</si>
  <si>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</si>
  <si>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</si>
  <si>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</si>
  <si>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</si>
  <si>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</si>
  <si>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</si>
  <si>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</si>
  <si>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</si>
  <si>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</si>
  <si>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</si>
  <si>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</si>
  <si>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</si>
  <si>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</si>
  <si>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</si>
  <si>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</si>
  <si>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</si>
  <si>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</si>
  <si>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</si>
  <si>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</si>
  <si>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</si>
  <si>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</si>
  <si>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</si>
  <si>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</si>
  <si>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</si>
  <si>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</si>
  <si>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</si>
  <si>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</si>
  <si>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</si>
  <si>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</si>
  <si>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</si>
  <si>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</si>
  <si>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</si>
  <si>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</si>
  <si>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</si>
  <si>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</si>
  <si>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</si>
  <si>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</si>
  <si>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</si>
  <si>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</si>
  <si>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</si>
  <si>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</si>
  <si>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</si>
  <si>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</si>
  <si>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</si>
  <si>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</si>
  <si>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</si>
  <si>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</si>
  <si>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</si>
  <si>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</si>
  <si>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</si>
  <si>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</si>
  <si>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</si>
  <si>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</si>
  <si>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</si>
  <si>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</si>
  <si>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</si>
  <si>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</si>
  <si>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</si>
  <si>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</si>
  <si>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</si>
  <si>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</si>
  <si>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</si>
  <si>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</si>
  <si>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</si>
  <si>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</si>
  <si>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</si>
  <si>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</si>
  <si>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</si>
  <si>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</si>
  <si>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</si>
  <si>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</si>
  <si>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</si>
  <si>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</si>
  <si>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</si>
  <si>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</si>
  <si>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</si>
  <si>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</si>
  <si>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</si>
  <si>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</si>
  <si>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</si>
  <si>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</si>
  <si>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</si>
  <si>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</si>
  <si>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</si>
  <si>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</si>
  <si>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</si>
  <si>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</si>
  <si>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</si>
  <si>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</si>
  <si>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</si>
  <si>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</si>
  <si>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</si>
  <si>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</si>
  <si>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</si>
  <si>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</si>
  <si>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</si>
  <si>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</si>
  <si>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</si>
  <si>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</si>
  <si>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</si>
  <si>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</si>
  <si>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</si>
  <si>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</si>
  <si>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</si>
  <si>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</si>
  <si>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</si>
  <si>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</si>
  <si>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</si>
  <si>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</si>
  <si>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</si>
  <si>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</si>
  <si>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</si>
  <si>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</si>
  <si>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</si>
  <si>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</si>
  <si>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</si>
  <si>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</si>
  <si>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</si>
  <si>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</si>
  <si>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</si>
  <si>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</si>
  <si>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</si>
  <si>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</si>
  <si>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</si>
  <si>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</si>
  <si>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</si>
  <si>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</si>
  <si>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</si>
  <si>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</si>
  <si>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</si>
  <si>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</si>
  <si>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</si>
  <si>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</si>
  <si>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</si>
  <si>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</si>
  <si>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</si>
  <si>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</si>
  <si>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</si>
  <si>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</si>
  <si>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</si>
  <si>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</si>
  <si>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</si>
  <si>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</si>
  <si>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</si>
  <si>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</si>
  <si>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</si>
  <si>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</si>
  <si>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</si>
  <si>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</si>
  <si>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</si>
  <si>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</si>
  <si>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</si>
  <si>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</si>
  <si>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</si>
  <si>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</si>
  <si>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</si>
  <si>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</si>
  <si>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</si>
  <si>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</si>
  <si>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</si>
  <si>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</si>
  <si>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</si>
  <si>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</si>
  <si>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</si>
  <si>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</si>
  <si>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</si>
  <si>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</si>
  <si>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</si>
  <si>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</si>
  <si>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</si>
  <si>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</si>
  <si>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</si>
  <si>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</si>
  <si>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</si>
  <si>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</si>
  <si>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</si>
  <si>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</si>
  <si>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</si>
  <si>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</si>
  <si>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</si>
  <si>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</si>
  <si>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</si>
  <si>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</si>
  <si>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</si>
  <si>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</si>
  <si>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</si>
  <si>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</si>
  <si>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</si>
  <si>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</si>
  <si>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</si>
  <si>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</si>
  <si>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</si>
  <si>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</si>
  <si>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</si>
  <si>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</si>
  <si>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</si>
  <si>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</si>
  <si>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</si>
  <si>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</si>
  <si>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</si>
  <si>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</si>
  <si>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</si>
  <si>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</si>
  <si>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</si>
  <si>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</si>
  <si>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</si>
  <si>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</si>
  <si>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</si>
  <si>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</si>
  <si>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</si>
  <si>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</si>
  <si>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</si>
  <si>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</si>
  <si>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</si>
  <si>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</si>
  <si>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</si>
  <si>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</si>
  <si>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</si>
  <si>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</si>
  <si>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</si>
  <si>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</si>
  <si>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</si>
  <si>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</si>
  <si>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</si>
  <si>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</si>
  <si>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</si>
  <si>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</si>
  <si>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</si>
  <si>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</si>
  <si>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</si>
  <si>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</si>
  <si>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</si>
  <si>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</si>
  <si>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</si>
  <si>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</si>
  <si>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</si>
  <si>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</si>
  <si>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</si>
  <si>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</si>
  <si>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</si>
  <si>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</si>
  <si>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</si>
  <si>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</si>
  <si>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</si>
  <si>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</si>
  <si>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</si>
  <si>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</si>
  <si>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</si>
  <si>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</si>
  <si>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</si>
  <si>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</si>
  <si>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</si>
  <si>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</si>
  <si>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</si>
  <si>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</si>
  <si>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</si>
  <si>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</si>
  <si>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</si>
  <si>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</si>
  <si>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</si>
  <si>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</si>
  <si>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</si>
  <si>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</si>
  <si>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</si>
  <si>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</si>
  <si>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</si>
  <si>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</si>
  <si>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</si>
  <si>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</si>
  <si>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</si>
  <si>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</si>
  <si>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</si>
  <si>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</si>
  <si>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</si>
  <si>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</si>
  <si>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</si>
  <si>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</si>
  <si>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</si>
  <si>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</si>
  <si>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</si>
  <si>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</si>
  <si>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</si>
  <si>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</si>
  <si>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</si>
  <si>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</si>
  <si>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</si>
  <si>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</si>
  <si>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</si>
  <si>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</si>
  <si>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</si>
  <si>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</si>
  <si>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</si>
  <si>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</si>
  <si>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</si>
  <si>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</si>
  <si>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</si>
  <si>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</si>
  <si>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</si>
  <si>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</si>
  <si>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</si>
  <si>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</si>
  <si>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</si>
  <si>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</si>
  <si>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</si>
  <si>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</si>
  <si>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</si>
  <si>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</si>
  <si>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</si>
  <si>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</si>
  <si>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</si>
  <si>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</si>
  <si>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</si>
  <si>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</si>
  <si>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</si>
  <si>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</si>
  <si>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</si>
  <si>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</si>
  <si>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</si>
  <si>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</si>
  <si>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</si>
  <si>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</si>
  <si>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</si>
  <si>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</si>
  <si>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</si>
  <si>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</si>
  <si>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</si>
  <si>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</si>
  <si>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</si>
  <si>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</si>
  <si>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</si>
  <si>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</si>
  <si>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</si>
  <si>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</si>
  <si>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</si>
  <si>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</si>
  <si>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</si>
  <si>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</si>
  <si>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</si>
  <si>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</si>
  <si>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</si>
  <si>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</si>
  <si>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</si>
  <si>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</si>
  <si>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</si>
  <si>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</si>
  <si>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</si>
  <si>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</si>
  <si>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</si>
  <si>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</si>
  <si>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</si>
  <si>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</si>
  <si>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</si>
  <si>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</si>
  <si>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</si>
  <si>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</si>
  <si>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</si>
  <si>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</si>
  <si>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</si>
  <si>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</si>
  <si>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</si>
  <si>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</si>
  <si>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</si>
  <si>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</si>
  <si>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</si>
  <si>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</si>
  <si>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</si>
  <si>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</si>
  <si>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</si>
  <si>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</si>
  <si>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</si>
  <si>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</si>
  <si>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</si>
  <si>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</si>
  <si>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</si>
  <si>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</si>
  <si>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</si>
  <si>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</si>
  <si>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</si>
  <si>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</si>
  <si>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</si>
  <si>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</si>
  <si>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</si>
  <si>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</si>
  <si>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</si>
  <si>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</si>
  <si>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</si>
  <si>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</si>
  <si>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</si>
  <si>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</si>
  <si>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</si>
  <si>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</si>
  <si>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</si>
  <si>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</si>
  <si>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</si>
  <si>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</si>
  <si>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</si>
  <si>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</si>
  <si>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</si>
  <si>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</si>
  <si>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</si>
  <si>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</si>
  <si>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</si>
  <si>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</si>
  <si>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</si>
  <si>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</si>
  <si>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</si>
  <si>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</si>
  <si>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</si>
  <si>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</si>
  <si>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</si>
  <si>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</si>
  <si>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</si>
  <si>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</si>
  <si>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</si>
  <si>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</si>
  <si>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</si>
  <si>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</si>
  <si>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</si>
  <si>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</si>
  <si>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</si>
  <si>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</si>
  <si>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</si>
  <si>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</si>
  <si>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</si>
  <si>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</si>
  <si>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</si>
  <si>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</si>
  <si>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</si>
  <si>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</si>
  <si>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</si>
  <si>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</si>
  <si>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</si>
  <si>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</si>
  <si>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</si>
  <si>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</si>
  <si>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</si>
  <si>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</si>
  <si>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</si>
  <si>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</si>
  <si>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</si>
  <si>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</si>
  <si>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</si>
  <si>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</si>
  <si>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</si>
  <si>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</si>
  <si>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</si>
  <si>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</si>
  <si>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</si>
  <si>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</si>
  <si>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</si>
  <si>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</si>
  <si>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</si>
  <si>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</si>
  <si>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</si>
  <si>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</si>
  <si>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</si>
  <si>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</si>
  <si>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</si>
  <si>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</si>
  <si>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</si>
  <si>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</si>
  <si>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</si>
  <si>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</si>
  <si>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</si>
  <si>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</si>
  <si>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</si>
  <si>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</si>
  <si>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</si>
  <si>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</si>
  <si>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</si>
  <si>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</si>
  <si>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</si>
  <si>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</si>
  <si>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</si>
  <si>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</si>
  <si>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</si>
  <si>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</si>
  <si>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</si>
  <si>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</si>
  <si>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</si>
  <si>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</si>
  <si>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</si>
  <si>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</si>
  <si>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</si>
  <si>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</si>
  <si>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</si>
  <si>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</si>
  <si>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</si>
  <si>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</si>
  <si>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</si>
  <si>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</si>
  <si>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</si>
  <si>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</si>
  <si>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</si>
  <si>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</si>
  <si>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</si>
  <si>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</si>
  <si>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</si>
  <si>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</si>
  <si>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</si>
  <si>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</si>
  <si>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</si>
  <si>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</si>
  <si>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</si>
  <si>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</si>
  <si>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</si>
  <si>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</si>
  <si>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</si>
  <si>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</si>
  <si>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</si>
  <si>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</si>
  <si>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</si>
  <si>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</si>
  <si>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</si>
  <si>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</si>
  <si>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</si>
  <si>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</si>
  <si>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</si>
  <si>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</si>
  <si>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</si>
  <si>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</si>
  <si>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</si>
  <si>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</si>
  <si>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</si>
  <si>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</si>
  <si>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</si>
  <si>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</si>
  <si>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</si>
  <si>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</si>
  <si>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</si>
  <si>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</si>
  <si>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</si>
  <si>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</si>
  <si>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</si>
  <si>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</si>
  <si>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</si>
  <si>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</si>
  <si>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</si>
  <si>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</si>
  <si>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</si>
  <si>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</si>
  <si>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</si>
  <si>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</si>
  <si>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</si>
  <si>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</si>
  <si>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</si>
  <si>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</si>
  <si>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</si>
  <si>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</si>
  <si>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</si>
  <si>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</si>
  <si>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</si>
  <si>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</si>
  <si>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</si>
  <si>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</si>
  <si>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</si>
  <si>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</si>
  <si>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</si>
  <si>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</si>
  <si>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</si>
  <si>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</si>
  <si>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</si>
  <si>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</si>
  <si>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</si>
  <si>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</si>
  <si>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</si>
  <si>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</si>
  <si>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</si>
  <si>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</si>
  <si>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</si>
  <si>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</si>
  <si>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</si>
  <si>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</si>
  <si>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</si>
  <si>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</si>
  <si>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</si>
  <si>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</si>
  <si>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</si>
  <si>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</si>
  <si>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</si>
  <si>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</si>
  <si>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</si>
  <si>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</si>
  <si>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</si>
  <si>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</si>
  <si>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</si>
  <si>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</si>
  <si>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</si>
  <si>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</si>
  <si>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</si>
  <si>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</si>
  <si>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</si>
  <si>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</si>
  <si>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</si>
  <si>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</si>
  <si>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</si>
  <si>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</si>
  <si>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</si>
  <si>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</si>
  <si>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</si>
  <si>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</si>
  <si>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</si>
  <si>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</si>
  <si>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</si>
  <si>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</si>
  <si>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</si>
  <si>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</si>
  <si>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</si>
  <si>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</si>
  <si>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</si>
  <si>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</si>
  <si>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</si>
  <si>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</si>
  <si>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</si>
  <si>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</si>
  <si>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</si>
  <si>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</si>
  <si>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</si>
  <si>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</si>
  <si>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</si>
  <si>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</si>
  <si>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</si>
  <si>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</si>
  <si>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</si>
  <si>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</si>
  <si>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</si>
  <si>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</si>
  <si>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</si>
  <si>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</si>
  <si>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</si>
  <si>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</si>
  <si>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</si>
  <si>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</si>
  <si>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</si>
  <si>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</si>
  <si>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</si>
  <si>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</si>
  <si>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</si>
  <si>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</si>
  <si>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</si>
  <si>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</si>
  <si>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</si>
  <si>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</si>
  <si>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</si>
  <si>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</si>
  <si>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</si>
  <si>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</si>
  <si>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</si>
  <si>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</si>
  <si>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</si>
  <si>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</si>
  <si>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</si>
  <si>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</si>
  <si>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</si>
  <si>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</si>
  <si>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</si>
  <si>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</si>
  <si>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</si>
  <si>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</si>
  <si>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</si>
  <si>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</si>
  <si>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</si>
  <si>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</si>
  <si>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</si>
  <si>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</si>
  <si>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</si>
  <si>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</si>
  <si>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</si>
  <si>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</si>
  <si>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</si>
  <si>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</si>
  <si>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</si>
  <si>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</si>
  <si>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</si>
  <si>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</si>
  <si>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</si>
  <si>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</si>
  <si>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</si>
  <si>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</si>
  <si>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</si>
  <si>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</si>
  <si>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</si>
  <si>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</si>
  <si>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</si>
  <si>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</si>
  <si>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</si>
  <si>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</si>
  <si>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</si>
  <si>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</si>
  <si>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</si>
  <si>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</si>
  <si>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</si>
  <si>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</si>
  <si>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</si>
  <si>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</si>
  <si>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</si>
  <si>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</si>
  <si>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</si>
  <si>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</si>
  <si>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</si>
  <si>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</si>
  <si>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</si>
  <si>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</si>
  <si>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</si>
  <si>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</si>
  <si>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</si>
  <si>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</si>
  <si>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</si>
  <si>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</si>
  <si>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</si>
  <si>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</si>
  <si>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</si>
  <si>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</si>
  <si>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</si>
  <si>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</si>
  <si>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</si>
  <si>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</si>
  <si>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</si>
  <si>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</si>
  <si>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</si>
  <si>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</si>
  <si>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</si>
  <si>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</si>
  <si>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</si>
  <si>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</si>
  <si>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</si>
  <si>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</si>
  <si>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</si>
  <si>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</si>
  <si>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</si>
  <si>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</si>
  <si>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</si>
  <si>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</si>
  <si>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</si>
  <si>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</si>
  <si>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</si>
  <si>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</si>
  <si>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</si>
  <si>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</si>
  <si>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</si>
  <si>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</si>
  <si>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</si>
  <si>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</si>
  <si>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</si>
  <si>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</si>
  <si>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</si>
  <si>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</si>
  <si>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</si>
  <si>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</si>
  <si>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</si>
  <si>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</si>
  <si>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</si>
  <si>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</si>
  <si>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</si>
  <si>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</si>
  <si>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</si>
  <si>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</si>
  <si>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</si>
  <si>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</si>
  <si>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</si>
  <si>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</si>
  <si>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</si>
  <si>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</si>
  <si>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</si>
  <si>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</si>
  <si>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</si>
  <si>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</si>
  <si>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</si>
  <si>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</si>
  <si>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</si>
  <si>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</si>
  <si>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</si>
  <si>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</si>
  <si>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</si>
  <si>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</si>
  <si>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</si>
  <si>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</si>
  <si>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</si>
  <si>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</si>
  <si>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</si>
  <si>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</si>
  <si>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</si>
  <si>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</si>
  <si>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</si>
  <si>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</si>
  <si>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</si>
  <si>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</si>
  <si>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</si>
  <si>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</si>
  <si>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</si>
  <si>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</si>
  <si>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</si>
  <si>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</si>
  <si>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</si>
  <si>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</si>
  <si>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</si>
  <si>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</si>
  <si>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</si>
  <si>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</si>
  <si>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</si>
  <si>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</si>
  <si>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</si>
  <si>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</si>
  <si>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</si>
  <si>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</si>
  <si>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</si>
  <si>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</si>
  <si>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</si>
  <si>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</si>
  <si>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</si>
  <si>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</si>
  <si>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</si>
  <si>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</si>
  <si>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</si>
  <si>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</si>
  <si>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</si>
  <si>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</si>
  <si>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</si>
  <si>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</si>
  <si>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</si>
  <si>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</si>
  <si>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</si>
  <si>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</si>
  <si>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</si>
  <si>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</si>
  <si>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</si>
  <si>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</si>
  <si>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</si>
  <si>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</si>
  <si>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</si>
  <si>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</si>
  <si>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</si>
  <si>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</si>
  <si>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</si>
  <si>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</si>
  <si>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</si>
  <si>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</si>
  <si>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</si>
  <si>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</si>
  <si>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</si>
  <si>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</si>
  <si>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</si>
  <si>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</si>
  <si>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</si>
  <si>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</si>
  <si>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</si>
  <si>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</si>
  <si>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</si>
  <si>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</si>
  <si>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</si>
  <si>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</si>
  <si>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</si>
  <si>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</si>
  <si>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</si>
  <si>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</si>
  <si>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</si>
  <si>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</si>
  <si>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</si>
  <si>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</si>
  <si>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</si>
  <si>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</si>
  <si>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</si>
  <si>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</si>
  <si>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</si>
  <si>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</si>
  <si>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</si>
  <si>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</si>
  <si>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</si>
  <si>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</si>
  <si>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</si>
  <si>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</si>
  <si>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</si>
  <si>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</si>
  <si>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</si>
  <si>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</si>
  <si>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</si>
  <si>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</si>
  <si>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</si>
  <si>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</si>
  <si>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</si>
  <si>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</si>
  <si>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</si>
  <si>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</si>
  <si>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</si>
  <si>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</si>
  <si>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</si>
  <si>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</si>
  <si>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</si>
  <si>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</si>
  <si>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</si>
  <si>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</si>
  <si>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</si>
  <si>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</si>
  <si>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</si>
  <si>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</si>
  <si>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</si>
  <si>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</si>
  <si>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</si>
  <si>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</si>
  <si>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</si>
  <si>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</si>
  <si>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</si>
  <si>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</si>
  <si>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</si>
  <si>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</si>
  <si>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</si>
  <si>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</si>
  <si>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</si>
  <si>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</si>
  <si>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</si>
  <si>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</si>
  <si>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</si>
  <si>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</si>
  <si>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</si>
  <si>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</si>
  <si>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</si>
  <si>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</si>
  <si>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</si>
  <si>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</si>
  <si>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</si>
  <si>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</si>
  <si>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</si>
  <si>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</si>
  <si>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</si>
  <si>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</si>
  <si>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</si>
  <si>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</si>
  <si>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</si>
  <si>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</si>
  <si>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</si>
  <si>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</si>
  <si>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</si>
  <si>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</si>
  <si>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</si>
  <si>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</si>
  <si>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</si>
  <si>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</si>
  <si>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</si>
  <si>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</si>
  <si>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</si>
  <si>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</si>
  <si>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</si>
  <si>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</si>
  <si>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</si>
  <si>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</si>
  <si>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</si>
  <si>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</si>
  <si>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</si>
  <si>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</si>
  <si>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</si>
  <si>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</si>
  <si>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</si>
  <si>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</si>
  <si>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</si>
  <si>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</si>
  <si>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</si>
  <si>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</si>
  <si>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</si>
  <si>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</si>
  <si>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</si>
  <si>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</si>
  <si>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</si>
  <si>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</si>
  <si>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</si>
  <si>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</si>
  <si>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</si>
  <si>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</si>
  <si>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</si>
  <si>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</si>
  <si>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</si>
  <si>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</si>
  <si>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</si>
  <si>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</si>
  <si>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</si>
  <si>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</si>
  <si>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</si>
  <si>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</si>
  <si>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</si>
  <si>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</si>
  <si>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</si>
  <si>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</si>
  <si>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</si>
  <si>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</si>
  <si>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</si>
  <si>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</si>
  <si>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</si>
  <si>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</si>
  <si>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</si>
  <si>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</si>
  <si>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</si>
  <si>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</si>
  <si>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</si>
  <si>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</si>
  <si>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</si>
  <si>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</si>
  <si>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</si>
  <si>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</si>
  <si>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</si>
  <si>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</si>
  <si>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</si>
  <si>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</si>
  <si>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</si>
  <si>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</si>
  <si>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</si>
  <si>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</si>
  <si>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</si>
  <si>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</si>
  <si>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</si>
  <si>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</si>
  <si>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</si>
  <si>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</si>
  <si>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</si>
  <si>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</si>
  <si>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</si>
  <si>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</si>
  <si>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</si>
  <si>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</si>
  <si>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</si>
  <si>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</si>
  <si>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</si>
  <si>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</si>
  <si>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</si>
  <si>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</si>
  <si>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</si>
  <si>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</si>
  <si>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</si>
  <si>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</si>
  <si>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</si>
  <si>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</si>
  <si>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</si>
  <si>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</si>
  <si>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</si>
  <si>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</si>
  <si>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</si>
  <si>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</si>
  <si>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</si>
  <si>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</si>
  <si>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</si>
  <si>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</si>
  <si>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</si>
  <si>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</si>
  <si>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</si>
  <si>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</si>
  <si>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</si>
  <si>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</si>
  <si>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</si>
  <si>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</si>
  <si>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</si>
  <si>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</si>
  <si>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</si>
  <si>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</si>
  <si>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</si>
  <si>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</si>
  <si>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</si>
  <si>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</si>
  <si>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</si>
  <si>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</si>
  <si>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</si>
  <si>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</si>
  <si>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</si>
  <si>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</si>
  <si>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</si>
  <si>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</si>
  <si>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</si>
  <si>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</si>
  <si>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</si>
  <si>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</si>
  <si>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</si>
  <si>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</si>
  <si>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</si>
  <si>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</si>
  <si>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</si>
  <si>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</si>
  <si>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</si>
  <si>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</si>
  <si>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</si>
  <si>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</si>
  <si>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</si>
  <si>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</si>
  <si>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</si>
  <si>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</si>
  <si>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</si>
  <si>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</si>
  <si>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</si>
  <si>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</si>
  <si>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</si>
  <si>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</si>
  <si>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</si>
  <si>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</si>
  <si>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</si>
  <si>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</si>
  <si>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</si>
  <si>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</si>
  <si>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</si>
  <si>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</si>
  <si>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</si>
  <si>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</si>
  <si>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</si>
  <si>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</si>
  <si>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</si>
  <si>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</si>
  <si>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</si>
  <si>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</si>
  <si>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</si>
  <si>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</si>
  <si>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</si>
  <si>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</si>
  <si>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</si>
  <si>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</si>
  <si>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</si>
  <si>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</si>
  <si>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</si>
  <si>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</si>
  <si>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</si>
  <si>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</si>
  <si>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</si>
  <si>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</si>
  <si>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</si>
  <si>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</si>
  <si>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</si>
  <si>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</si>
  <si>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</si>
  <si>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</si>
  <si>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</si>
  <si>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</si>
  <si>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</si>
  <si>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</si>
  <si>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</si>
  <si>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</si>
  <si>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</si>
  <si>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</si>
  <si>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</si>
  <si>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</si>
  <si>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</si>
  <si>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</si>
  <si>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</si>
  <si>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</si>
  <si>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</si>
  <si>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</si>
  <si>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</si>
  <si>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</si>
  <si>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</si>
  <si>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</si>
  <si>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</si>
  <si>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</si>
  <si>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</si>
  <si>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</si>
  <si>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</si>
  <si>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</si>
  <si>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</si>
  <si>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</si>
  <si>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</si>
  <si>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</si>
  <si>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</si>
  <si>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</si>
  <si>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</si>
  <si>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</si>
  <si>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</si>
  <si>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</si>
  <si>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</si>
  <si>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</si>
  <si>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</si>
  <si>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</si>
  <si>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</si>
  <si>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</si>
  <si>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</si>
  <si>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</si>
  <si>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</si>
  <si>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</si>
  <si>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</si>
  <si>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</si>
  <si>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</si>
  <si>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</si>
  <si>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</si>
  <si>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</si>
  <si>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</si>
  <si>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</si>
  <si>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</si>
  <si>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</si>
  <si>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</si>
  <si>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</si>
  <si>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</si>
  <si>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</si>
  <si>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</si>
  <si>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</si>
  <si>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</si>
  <si>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</si>
  <si>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</si>
  <si>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</si>
  <si>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</si>
  <si>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</si>
  <si>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</si>
  <si>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</si>
  <si>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</si>
  <si>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</si>
  <si>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</si>
  <si>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</si>
  <si>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</si>
  <si>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</si>
  <si>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</si>
  <si>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</si>
  <si>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</si>
  <si>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</si>
  <si>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</si>
  <si>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</si>
  <si>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</si>
  <si>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</si>
  <si>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</si>
  <si>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</si>
  <si>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</si>
  <si>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</si>
  <si>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</si>
  <si>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</si>
  <si>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</si>
  <si>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</si>
  <si>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</si>
  <si>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</si>
  <si>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</si>
  <si>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</si>
  <si>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</si>
  <si>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</si>
  <si>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</si>
  <si>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新細明體"/>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</si>
  <si>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</si>
  <si>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</si>
  <si>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</si>
  <si>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</si>
  <si>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</si>
  <si>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</si>
  <si>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</si>
  <si>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</si>
  <si>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</si>
  <si>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</si>
  <si>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</si>
  <si>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</si>
  <si>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</si>
  <si>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</si>
  <si>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</si>
  <si>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</si>
  <si>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</si>
  <si>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</si>
  <si>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</si>
  <si>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</si>
  <si>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</si>
  <si>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</si>
  <si>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</si>
  <si>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</si>
  <si>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</si>
  <si>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</si>
  <si>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</si>
  <si>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</si>
  <si>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</si>
  <si>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</si>
  <si>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</si>
  <si>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</si>
  <si>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</si>
  <si>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</si>
  <si>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</si>
  <si>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</si>
  <si>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</si>
  <si>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</si>
  <si>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</si>
  <si>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</si>
  <si>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</si>
  <si>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</si>
  <si>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</si>
  <si>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</si>
  <si>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</si>
  <si>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</si>
  <si>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</si>
  <si>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</si>
  <si>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</si>
  <si>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</si>
  <si>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</si>
  <si>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</si>
  <si>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</si>
  <si>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</si>
  <si>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</si>
  <si>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</si>
  <si>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</si>
  <si>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</si>
  <si>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</si>
  <si>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</si>
  <si>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</si>
  <si>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</si>
  <si>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</si>
  <si>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</si>
  <si>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</si>
  <si>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</si>
  <si>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</si>
  <si>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</si>
  <si>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</si>
  <si>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</si>
  <si>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</si>
  <si>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</si>
  <si>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</si>
  <si>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</si>
  <si>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</si>
  <si>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</si>
  <si>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</si>
  <si>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</si>
  <si>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</si>
  <si>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</si>
  <si>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</si>
  <si>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</si>
  <si>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</si>
  <si>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</si>
  <si>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</si>
  <si>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</si>
  <si>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</si>
  <si>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</si>
  <si>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</si>
  <si>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</si>
  <si>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</si>
  <si>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</si>
  <si>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</si>
  <si>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</si>
  <si>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</si>
  <si>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</si>
  <si>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</si>
  <si>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</si>
  <si>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</si>
  <si>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</si>
  <si>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</si>
  <si>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</si>
  <si>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</si>
  <si>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</si>
  <si>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</si>
  <si>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</si>
  <si>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</si>
  <si>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</si>
  <si>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</si>
  <si>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</si>
  <si>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</si>
  <si>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</si>
  <si>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</si>
  <si>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</si>
  <si>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</si>
  <si>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</si>
  <si>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</si>
  <si>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</si>
  <si>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</si>
  <si>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</si>
  <si>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</si>
  <si>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</si>
  <si>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</si>
  <si>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</si>
  <si>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</si>
  <si>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</si>
  <si>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</si>
  <si>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</si>
  <si>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</si>
  <si>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</si>
  <si>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</si>
  <si>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</si>
  <si>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</si>
  <si>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</si>
  <si>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</si>
  <si>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</si>
  <si>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</si>
  <si>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</si>
  <si>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</si>
  <si>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</si>
  <si>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</si>
  <si>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</si>
  <si>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</si>
  <si>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</si>
  <si>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</si>
  <si>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</si>
  <si>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</si>
  <si>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</si>
  <si>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</si>
  <si>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</si>
  <si>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</si>
  <si>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</si>
  <si>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</si>
  <si>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</si>
  <si>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</si>
  <si>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</si>
  <si>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</si>
  <si>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</si>
  <si>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</si>
  <si>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</si>
  <si>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</si>
  <si>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</si>
  <si>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</si>
  <si>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</si>
  <si>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</si>
  <si>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</si>
  <si>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</si>
  <si>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</si>
  <si>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</si>
  <si>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</si>
  <si>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</si>
  <si>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</si>
  <si>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</si>
  <si>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</si>
  <si>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</si>
  <si>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</si>
  <si>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</si>
  <si>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</si>
  <si>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</si>
  <si>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</si>
  <si>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</si>
  <si>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</si>
  <si>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</si>
  <si>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</si>
  <si>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</si>
  <si>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</si>
  <si>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</si>
  <si>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</si>
  <si>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</si>
  <si>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</si>
  <si>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</si>
  <si>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</si>
  <si>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</si>
  <si>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</si>
  <si>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</si>
  <si>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</si>
  <si>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</si>
  <si>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</si>
  <si>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</si>
  <si>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</si>
  <si>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</si>
  <si>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</si>
  <si>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</si>
  <si>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</si>
  <si>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</si>
  <si>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</si>
  <si>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</si>
  <si>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</si>
  <si>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</si>
  <si>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</si>
  <si>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</si>
  <si>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</si>
  <si>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</si>
  <si>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</si>
  <si>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</si>
  <si>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</si>
  <si>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</si>
  <si>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</si>
  <si>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</si>
  <si>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</si>
  <si>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</si>
  <si>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</si>
  <si>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</si>
  <si>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</si>
  <si>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</si>
  <si>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</si>
  <si>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</si>
  <si>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</si>
  <si>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</si>
  <si>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</si>
  <si>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</si>
  <si>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</si>
  <si>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</si>
  <si>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</si>
  <si>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</si>
  <si>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</si>
  <si>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</si>
  <si>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</si>
  <si>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</si>
  <si>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</si>
  <si>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</si>
  <si>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</si>
  <si>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</si>
  <si>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</si>
  <si>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</si>
  <si>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</si>
  <si>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</si>
  <si>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</si>
  <si>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</si>
  <si>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</si>
  <si>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</si>
  <si>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</si>
  <si>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</si>
  <si>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</si>
  <si>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</si>
  <si>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</si>
  <si>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</si>
  <si>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</si>
  <si>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</si>
  <si>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</si>
  <si>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</si>
  <si>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</si>
  <si>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</si>
  <si>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</si>
  <si>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</si>
  <si>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</si>
  <si>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</si>
  <si>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</si>
  <si>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</si>
  <si>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</si>
  <si>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</si>
  <si>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</si>
  <si>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</si>
  <si>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</si>
  <si>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</si>
  <si>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</si>
  <si>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</si>
  <si>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</si>
  <si>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</si>
  <si>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</si>
  <si>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</si>
  <si>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</si>
  <si>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</si>
  <si>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</si>
  <si>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</si>
  <si>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</si>
  <si>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</si>
  <si>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</si>
  <si>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</si>
  <si>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</si>
  <si>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</si>
  <si>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</si>
  <si>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</si>
  <si>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</si>
  <si>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</si>
  <si>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</si>
  <si>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</si>
  <si>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</si>
  <si>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</si>
  <si>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</si>
  <si>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</si>
  <si>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</si>
  <si>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</si>
  <si>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</si>
  <si>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</si>
  <si>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</si>
  <si>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</si>
  <si>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</si>
  <si>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</si>
  <si>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</si>
  <si>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</si>
  <si>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</si>
  <si>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</si>
  <si>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</si>
  <si>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</si>
  <si>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</si>
  <si>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</si>
  <si>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</si>
  <si>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</si>
  <si>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</si>
  <si>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</si>
  <si>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</si>
  <si>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</si>
  <si>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</si>
  <si>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</si>
  <si>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</si>
  <si>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</si>
  <si>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</si>
  <si>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</si>
  <si>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</si>
  <si>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</si>
  <si>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</si>
  <si>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</si>
  <si>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</si>
  <si>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</si>
  <si>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</si>
  <si>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</si>
  <si>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</si>
  <si>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</si>
  <si>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</si>
  <si>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</si>
  <si>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</si>
  <si>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</si>
  <si>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</si>
  <si>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</si>
  <si>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</si>
  <si>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</si>
  <si>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</si>
  <si>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</si>
  <si>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</si>
  <si>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</si>
  <si>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</si>
  <si>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</si>
  <si>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</si>
  <si>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</si>
  <si>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</si>
  <si>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</si>
  <si>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</si>
  <si>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</si>
  <si>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</si>
  <si>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</si>
  <si>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</si>
  <si>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</si>
  <si>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</si>
  <si>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</si>
  <si>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</si>
  <si>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</si>
  <si>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</si>
  <si>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</si>
  <si>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</si>
  <si>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</si>
  <si>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</si>
  <si>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</si>
  <si>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</si>
  <si>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</si>
  <si>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</si>
  <si>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</si>
  <si>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</si>
  <si>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</si>
  <si>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</si>
  <si>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</si>
  <si>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</si>
  <si>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</si>
  <si>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</si>
  <si>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</si>
  <si>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</si>
  <si>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</si>
  <si>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</si>
  <si>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</si>
  <si>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</si>
  <si>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</si>
  <si>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</si>
  <si>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</si>
  <si>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</si>
  <si>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</si>
  <si>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</si>
  <si>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</si>
  <si>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</si>
  <si>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</si>
  <si>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</si>
  <si>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</si>
  <si>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</si>
  <si>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</si>
  <si>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</si>
  <si>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</si>
  <si>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</si>
  <si>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</si>
  <si>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</si>
  <si>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</si>
  <si>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</si>
  <si>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</si>
  <si>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</si>
  <si>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</si>
  <si>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</si>
  <si>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</si>
  <si>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</si>
  <si>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</si>
  <si>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</si>
  <si>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</si>
  <si>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</si>
  <si>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</si>
  <si>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</si>
  <si>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</si>
  <si>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</si>
  <si>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</si>
  <si>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</si>
  <si>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</si>
  <si>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</si>
  <si>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</si>
  <si>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</si>
  <si>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</si>
  <si>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</si>
  <si>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</si>
  <si>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</si>
  <si>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</si>
  <si>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</si>
  <si>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</si>
  <si>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</si>
  <si>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</si>
  <si>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</si>
  <si>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</si>
  <si>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</si>
  <si>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</si>
  <si>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</si>
  <si>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</si>
  <si>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</si>
  <si>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</si>
  <si>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</si>
  <si>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</si>
  <si>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</si>
  <si>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</si>
  <si>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</si>
  <si>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</si>
  <si>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</si>
  <si>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</si>
  <si>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</si>
  <si>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</si>
  <si>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</si>
  <si>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</si>
  <si>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</si>
  <si>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</si>
  <si>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</si>
  <si>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</si>
  <si>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</si>
  <si>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</si>
  <si>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</si>
  <si>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</si>
  <si>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</si>
  <si>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</si>
  <si>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</si>
  <si>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</si>
  <si>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</si>
  <si>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</si>
  <si>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</si>
  <si>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</si>
  <si>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</si>
  <si>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</si>
  <si>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</si>
  <si>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</si>
  <si>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</si>
  <si>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</si>
  <si>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</si>
  <si>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</si>
  <si>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</si>
  <si>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</si>
  <si>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</si>
  <si>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</si>
  <si>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</si>
  <si>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</si>
  <si>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</si>
  <si>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</si>
  <si>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</si>
  <si>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</si>
  <si>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</si>
  <si>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</si>
  <si>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</si>
  <si>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</si>
  <si>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</si>
  <si>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</si>
  <si>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</si>
  <si>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</si>
  <si>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</si>
  <si>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</si>
  <si>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</si>
  <si>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</si>
  <si>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</si>
  <si>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</si>
  <si>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</si>
  <si>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</si>
  <si>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</si>
  <si>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</si>
  <si>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</si>
  <si>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</si>
  <si>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</si>
  <si>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</si>
  <si>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</si>
  <si>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</si>
  <si>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</si>
  <si>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</si>
  <si>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</si>
  <si>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</si>
  <si>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</si>
  <si>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</si>
  <si>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</si>
  <si>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</si>
  <si>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</si>
  <si>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</si>
  <si>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</si>
  <si>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</si>
  <si>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</si>
  <si>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</si>
  <si>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</si>
  <si>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</si>
  <si>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</si>
  <si>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</si>
  <si>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</si>
  <si>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</si>
  <si>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</si>
  <si>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</si>
  <si>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</si>
  <si>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</si>
  <si>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</si>
  <si>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</si>
  <si>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</si>
  <si>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</si>
  <si>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</si>
  <si>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</si>
  <si>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</si>
  <si>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</si>
  <si>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</si>
  <si>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</si>
  <si>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</si>
  <si>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</si>
  <si>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</si>
  <si>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</si>
  <si>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</si>
  <si>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</si>
  <si>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</si>
  <si>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</si>
  <si>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</si>
  <si>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</si>
  <si>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</si>
  <si>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</si>
  <si>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</si>
  <si>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</si>
  <si>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</si>
  <si>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</si>
  <si>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</si>
  <si>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</si>
  <si>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</si>
  <si>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</si>
  <si>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</si>
  <si>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</si>
  <si>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</si>
  <si>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</si>
  <si>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</si>
  <si>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</si>
  <si>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</si>
  <si>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</si>
  <si>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</si>
  <si>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</si>
  <si>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</si>
  <si>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</si>
  <si>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</si>
  <si>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</si>
  <si>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</si>
  <si>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</si>
  <si>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</si>
  <si>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</si>
  <si>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</si>
  <si>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</si>
  <si>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</si>
  <si>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</si>
  <si>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</si>
  <si>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</si>
  <si>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</si>
  <si>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</si>
  <si>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</si>
  <si>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</si>
  <si>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</si>
  <si>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</si>
  <si>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</si>
  <si>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</si>
  <si>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</si>
  <si>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</si>
  <si>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</si>
  <si>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</si>
  <si>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</si>
  <si>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</si>
  <si>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</si>
  <si>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</si>
  <si>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</si>
  <si>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</si>
  <si>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</si>
  <si>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</si>
  <si>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</si>
  <si>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</si>
  <si>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</si>
  <si>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</si>
  <si>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</si>
  <si>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</si>
  <si>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</si>
  <si>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</si>
  <si>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</si>
  <si>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</si>
  <si>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</si>
  <si>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</si>
  <si>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</si>
  <si>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</si>
  <si>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</si>
  <si>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</si>
  <si>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</si>
  <si>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</si>
  <si>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</si>
  <si>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</si>
  <si>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</si>
  <si>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</si>
  <si>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</si>
  <si>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</si>
  <si>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</si>
  <si>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</si>
  <si>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</si>
  <si>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</si>
  <si>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</si>
  <si>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</si>
  <si>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</si>
  <si>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</si>
  <si>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</si>
  <si>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</si>
  <si>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</si>
  <si>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</si>
  <si>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</si>
  <si>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</si>
  <si>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</si>
  <si>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</si>
  <si>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</si>
  <si>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</si>
  <si>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</si>
  <si>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</si>
  <si>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</si>
  <si>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</si>
  <si>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</si>
  <si>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</si>
  <si>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</si>
  <si>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</si>
  <si>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</si>
  <si>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</si>
  <si>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</si>
  <si>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</si>
  <si>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</si>
  <si>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</si>
  <si>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</si>
  <si>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</si>
  <si>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</si>
  <si>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</si>
  <si>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</si>
  <si>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</si>
  <si>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</si>
  <si>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</si>
  <si>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</si>
  <si>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</si>
  <si>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</si>
  <si>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</si>
  <si>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</si>
  <si>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</si>
  <si>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</si>
  <si>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</si>
  <si>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</si>
  <si>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</si>
  <si>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</si>
  <si>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</si>
  <si>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</si>
  <si>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</si>
  <si>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</si>
  <si>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</si>
  <si>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</si>
  <si>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</si>
  <si>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</si>
  <si>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</si>
  <si>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</si>
  <si>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</si>
  <si>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</si>
  <si>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</si>
  <si>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</si>
  <si>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</si>
  <si>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</si>
  <si>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</si>
  <si>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</si>
  <si>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</si>
  <si>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</si>
  <si>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</si>
  <si>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</si>
  <si>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</si>
  <si>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</si>
  <si>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</si>
  <si>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</si>
  <si>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</si>
  <si>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</si>
  <si>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</si>
  <si>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</si>
  <si>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</si>
  <si>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</si>
  <si>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</si>
  <si>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</si>
  <si>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</si>
  <si>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</si>
  <si>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</si>
  <si>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</si>
  <si>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</si>
  <si>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</si>
  <si>
    <t>False</t>
  </si>
  <si>
    <t>Not available</t>
  </si>
  <si>
    <t>0</t>
  </si>
  <si>
    <t>Recycled</t>
  </si>
  <si>
    <t>True</t>
  </si>
  <si>
    <t>This smelter is RMI Conformant.
http://www.responsiblemineralsinitiative.org/gold-refiners-list/</t>
  </si>
  <si>
    <t>/</t>
  </si>
  <si>
    <t>info.argor@heraeus.com</t>
  </si>
  <si>
    <t>Recycled etc.</t>
  </si>
  <si>
    <t>Wire/Nippon</t>
  </si>
  <si>
    <t>Boliden AB</t>
  </si>
  <si>
    <t>CID000362</t>
  </si>
  <si>
    <t>DODUCO Contacts and Refining GmbH</t>
  </si>
  <si>
    <t>CID002459</t>
  </si>
  <si>
    <t>Geib Refining Corporation</t>
  </si>
  <si>
    <t>Includes Covered Countries and CAHRA</t>
  </si>
  <si>
    <t>RECYCLED</t>
  </si>
  <si>
    <t>our supplier has been audited by LBMA.</t>
  </si>
  <si>
    <t>UNKOWN</t>
  </si>
  <si>
    <t>China</t>
  </si>
  <si>
    <t>CID004604</t>
  </si>
  <si>
    <t>Impala Refineries – Base Metals Refinery (BMR)</t>
  </si>
  <si>
    <t>CID004610</t>
  </si>
  <si>
    <t>Impala Platinum - Rustenburg Smelter</t>
  </si>
  <si>
    <t>Impala Rustenburg</t>
  </si>
  <si>
    <t>not available</t>
  </si>
  <si>
    <t>no action need</t>
  </si>
  <si>
    <t>RCOI confirmed per RMI</t>
  </si>
  <si>
    <t>Gangnam</t>
  </si>
  <si>
    <t>LS-NIKKO Copper Inc.</t>
  </si>
  <si>
    <t>Hong Kong SAR (see also separate country code entr</t>
  </si>
  <si>
    <t>recycled</t>
  </si>
  <si>
    <t>Mining, recycled and scrap sources</t>
  </si>
  <si>
    <t>Not coverd countries area</t>
  </si>
  <si>
    <t>Bernie Chen</t>
  </si>
  <si>
    <t>Bernie.Chen@metalor.com</t>
  </si>
  <si>
    <t>Huckleberry</t>
  </si>
  <si>
    <t>Canada
recycled</t>
  </si>
  <si>
    <t>10 Promenade de St-Antoine
P.O Box 3470</t>
  </si>
  <si>
    <t>Daniela Ragnoli</t>
  </si>
  <si>
    <t>info@pamp.com</t>
  </si>
  <si>
    <t>Castel San Pietro</t>
  </si>
  <si>
    <t>customer service</t>
  </si>
  <si>
    <t>RAND REFINERY (PTY) LTD</t>
  </si>
  <si>
    <t>South Africa</t>
  </si>
  <si>
    <t>Sherry Hsieh</t>
  </si>
  <si>
    <t>sherry@solartech.com.tw</t>
  </si>
  <si>
    <t>Agung Nugroho</t>
  </si>
  <si>
    <t>agung@pttimah.co.id</t>
  </si>
  <si>
    <t>PT Timah</t>
  </si>
  <si>
    <t>Indonesia</t>
  </si>
  <si>
    <t>Conflict Free Smelter</t>
  </si>
  <si>
    <t>Nagatora 2-14</t>
  </si>
  <si>
    <t>Akihika Okuda</t>
  </si>
  <si>
    <t>Okuda@ml.tanaka.co.jp</t>
  </si>
  <si>
    <t>Not disclosed per LBMA</t>
  </si>
  <si>
    <t>David Woodford</t>
  </si>
  <si>
    <t>david.woodford@perthmint.com.au</t>
  </si>
  <si>
    <t>Australia</t>
  </si>
  <si>
    <t>refineryenquiries@perthmint.com.au</t>
  </si>
  <si>
    <t>CID000211</t>
  </si>
  <si>
    <t>Changsha South Tantalum Niobium Co., Ltd.</t>
  </si>
  <si>
    <t>Changsha</t>
  </si>
  <si>
    <t>No Action Required as company is RMAP conformant</t>
  </si>
  <si>
    <t>RMAP Conformant</t>
  </si>
  <si>
    <t>Jenkins Road</t>
  </si>
  <si>
    <t>Gastonia</t>
  </si>
  <si>
    <t>Craig Hafner</t>
  </si>
  <si>
    <t>Craig.Hafner@dblockmetals.com</t>
  </si>
  <si>
    <t>Recyled or Scrap</t>
  </si>
  <si>
    <t>Recycled or Scrap</t>
  </si>
  <si>
    <t>This smelter is RMI Conformant.
http://www.responsiblemineralsinitiative.org/tantalum-smelters-list/</t>
  </si>
  <si>
    <t>DRC,Burundi,Rwanda</t>
  </si>
  <si>
    <t>CID002547</t>
  </si>
  <si>
    <t>H.C. Starck Hermsdorf GmbH</t>
  </si>
  <si>
    <t>Robert-Friese-Straße 4, 07629 Hermsdorf</t>
  </si>
  <si>
    <t>Hermsdorf</t>
  </si>
  <si>
    <t>Frank Habig</t>
  </si>
  <si>
    <t>Frank.Habig@hcstarck.com</t>
  </si>
  <si>
    <t>Ferroweg 1</t>
  </si>
  <si>
    <t>frank.habig@hcstarck.com</t>
  </si>
  <si>
    <t>Raw material is sourced from multiple conflict-free mines globally. Industry standard traceability schemes and other information sources are utilzed. Names and locations of all mines are disclosed to the auditor during the CSI audit.</t>
  </si>
  <si>
    <t>Im Schleeke 78-91</t>
  </si>
  <si>
    <t>NO.98hujiabian road fengxin jiangxi China</t>
  </si>
  <si>
    <t>Ms. Fen Zhou</t>
  </si>
  <si>
    <t>2336763048@qq.com</t>
  </si>
  <si>
    <t>DRC or an adjoining countries etc.</t>
  </si>
  <si>
    <t>Vila Pitinga s/n, Zona Rural, Presidente Figueiredo, Brazil</t>
  </si>
  <si>
    <t>Ms. Luciana Miranda Pagnoncelli (Commercial Manager)</t>
  </si>
  <si>
    <t>lpagnoncelli@mtaboca.com.br</t>
  </si>
  <si>
    <t>Burundi,Rwanda</t>
  </si>
  <si>
    <t>CID001508</t>
  </si>
  <si>
    <t>QuantumClean</t>
  </si>
  <si>
    <t>2501 Camp Avenue, Carrollton, TX 75006 USA</t>
  </si>
  <si>
    <t>Carrollton</t>
  </si>
  <si>
    <t>Tim Burrows</t>
  </si>
  <si>
    <t>Tim.Burrows@quantumclean.com</t>
  </si>
  <si>
    <t>Recycled, Scrap</t>
  </si>
  <si>
    <t>R/S</t>
  </si>
  <si>
    <t>Rodovia BR 265 - Km 264 - Distrido Industrial de São João Del Rei - Minas gerais, CEP: 36315-000</t>
  </si>
  <si>
    <t>Marilda Frigieri</t>
  </si>
  <si>
    <t>mfrigieri@terra.com.br</t>
  </si>
  <si>
    <t>Telex Metals LLC, 105/115 Phyllis Drive, Croyden, PA 19021 USA</t>
  </si>
  <si>
    <t>Mr. Jim Maguire (General Manager)</t>
  </si>
  <si>
    <t>jim@telexmetals.com</t>
  </si>
  <si>
    <t>Alpha</t>
  </si>
  <si>
    <t>Bernard Rademakers</t>
  </si>
  <si>
    <t>bernard.rademakers@metallo.com</t>
  </si>
  <si>
    <t>RCOI confirmed as per RMI</t>
  </si>
  <si>
    <t>This smelter is RMI Conformant.
http://www.responsiblemineralsinitiative.org/tin-smelters-list/</t>
  </si>
  <si>
    <t>CID002570</t>
  </si>
  <si>
    <t>CV Ayi Jaya</t>
  </si>
  <si>
    <t>CID002455</t>
  </si>
  <si>
    <t>CV Venus Inti Perkasa</t>
  </si>
  <si>
    <t>CID003831</t>
  </si>
  <si>
    <t>DS Myanmar</t>
  </si>
  <si>
    <t>Elmet S.L.U.</t>
  </si>
  <si>
    <t>CID000466</t>
  </si>
  <si>
    <t>Feinhutte Halsbrucke GmbH</t>
  </si>
  <si>
    <t>Feinhütte Halsbrücke GmbH, Krummenhennersdorfer Str. 2, 09633 Halsbrück</t>
  </si>
  <si>
    <t>Halsbruecke</t>
  </si>
  <si>
    <t>Mr. Ralf Kniebel (Sales Manager)</t>
  </si>
  <si>
    <t>r.kniebel@feinhuette.de</t>
  </si>
  <si>
    <t>Conformant-audited by RMI (members / partners)- valid until  05/17/2025</t>
  </si>
  <si>
    <t>Not disclosed by supplier</t>
  </si>
  <si>
    <t>Mineral sourcing not disclosed by RMI</t>
  </si>
  <si>
    <t>John Taylor</t>
  </si>
  <si>
    <t>jtaylor@globaladvancedmetals.com</t>
  </si>
  <si>
    <t>JALAN PANTAI</t>
  </si>
  <si>
    <t>Thir</t>
  </si>
  <si>
    <t>msc@msmelt.com</t>
  </si>
  <si>
    <t>Bairro Guarapiranga</t>
  </si>
  <si>
    <t>Ronaldo Lasmar</t>
  </si>
  <si>
    <t>ronaldo.lasmar@mtaboca.com.br</t>
  </si>
  <si>
    <t>Confirmed as conformant smelter</t>
  </si>
  <si>
    <t>Km 3,5 Carretera a Capachos- Huajara</t>
  </si>
  <si>
    <t>Mr.Mariano Pero Taborga</t>
  </si>
  <si>
    <t>mpero@omsabo.com</t>
  </si>
  <si>
    <t>CID000309</t>
  </si>
  <si>
    <t>PT Aries Kencana Sejahtera</t>
  </si>
  <si>
    <t>Pemali</t>
  </si>
  <si>
    <t>CID001399</t>
  </si>
  <si>
    <t>PT Artha Cipta Langgeng</t>
  </si>
  <si>
    <t>(Offshore) Penyusuk
Luar, Penyusuk Dalam,
Simping &amp; (Onshore)
Batu Rusa.</t>
  </si>
  <si>
    <t>CID001402</t>
  </si>
  <si>
    <t>PT Babel Inti Perkasa</t>
  </si>
  <si>
    <t>Jl. Tengah Dusun Lintang Kec. Simpang Renggiang Kab. Belitung Timur</t>
  </si>
  <si>
    <t>Lintang</t>
  </si>
  <si>
    <t>Venny</t>
  </si>
  <si>
    <t>venny@imligroup.com</t>
  </si>
  <si>
    <t>CID001406</t>
  </si>
  <si>
    <t>PT Babel Surya Alam Lestari</t>
  </si>
  <si>
    <t>Badau</t>
  </si>
  <si>
    <t>CID003205</t>
  </si>
  <si>
    <t>PT Bangka Serumpun</t>
  </si>
  <si>
    <t>CID002835</t>
  </si>
  <si>
    <t>PT Menara Cipta Mulia</t>
  </si>
  <si>
    <t>Mentawak</t>
  </si>
  <si>
    <t>Kompleks Industri &amp; Pelabuhan Air Kantung</t>
  </si>
  <si>
    <t>Bangka Belitung</t>
  </si>
  <si>
    <t>CID002816</t>
  </si>
  <si>
    <t>PT Sukses Inti Makmur</t>
  </si>
  <si>
    <t>Sungai Samak</t>
  </si>
  <si>
    <t>Jl. Hang tuah No 04, Prayun, Kundur, Karimun</t>
  </si>
  <si>
    <t>Nono Budi Priyono</t>
  </si>
  <si>
    <t>nono@pttimah.co.id</t>
  </si>
  <si>
    <t>Kep. Riau &amp; Singkep Island</t>
  </si>
  <si>
    <t>CID002834</t>
  </si>
  <si>
    <t>Thai Nguyen Mining and Metallurgy Co., Ltd.</t>
  </si>
  <si>
    <t>Thai Nguyen</t>
  </si>
  <si>
    <t>Mr. Andrew Davies</t>
  </si>
  <si>
    <t>andrew.davies@thaisarco.com</t>
  </si>
  <si>
    <t>张兴</t>
  </si>
  <si>
    <t>zjkyhr@zhaojin.com,cn</t>
  </si>
  <si>
    <t>夏甸金矿井</t>
  </si>
  <si>
    <t>冶炼路1号</t>
  </si>
  <si>
    <t>李慧文</t>
  </si>
  <si>
    <t>026626@ytc.cn</t>
  </si>
  <si>
    <t>个旧市老厂锡矿/松树脚锡矿</t>
  </si>
  <si>
    <t>This smelter is RMI Conformant.
http://www.responsiblemineralsinitiative.org/tungsten-smelters-list/</t>
  </si>
  <si>
    <t>CID003401</t>
  </si>
  <si>
    <t>Fujian Ganmin RareMetal Co., Ltd.</t>
  </si>
  <si>
    <t>CID002645</t>
  </si>
  <si>
    <t>Ganzhou Haichuang Tungsten Co., Ltd.</t>
  </si>
  <si>
    <t>CID000875</t>
  </si>
  <si>
    <t>Ganzhou Huaxing Tungsten Products Co., Ltd.</t>
  </si>
  <si>
    <t>No. 28, Xijin Third Road, Ganzhou High-tech Industrial Development Zone, Gan County District, Ganzhou, Jiangxi,P.R.China</t>
  </si>
  <si>
    <t>Jiangxi</t>
  </si>
  <si>
    <t>Nancy Zhang</t>
  </si>
  <si>
    <t>nancy@grand-tungsten.com</t>
  </si>
  <si>
    <t>Ganzhou Grand Metals Minerals Industry Co.,Ltd.</t>
  </si>
  <si>
    <t>Global Tungsten &amp; Powders Corp.</t>
  </si>
  <si>
    <t>Markus Zumdick</t>
  </si>
  <si>
    <t>markus.zumdick@hcstarck.com</t>
  </si>
  <si>
    <t>Australia, Bolivia, Canada, Portugal, Russia, Spain, Vietnam</t>
  </si>
  <si>
    <t>CID000766</t>
  </si>
  <si>
    <t>Shizhuyuan, Suxian</t>
  </si>
  <si>
    <t>ZhangBo</t>
  </si>
  <si>
    <t>Zhangbo@chinacarbide.com</t>
  </si>
  <si>
    <t>Chenzhou Diamond Tungsten Products Co.,Ltd.</t>
  </si>
  <si>
    <t>Kenee Mining Corporation Vietnam</t>
  </si>
  <si>
    <t>CID003388</t>
  </si>
  <si>
    <t>KGETS Co., Ltd.</t>
  </si>
  <si>
    <t>Siheung-si</t>
  </si>
  <si>
    <t>Nanfeng Xiaozhai</t>
  </si>
  <si>
    <t>not disclosed</t>
  </si>
  <si>
    <t>not applicable</t>
  </si>
  <si>
    <t>listted as conformant Smelter</t>
  </si>
  <si>
    <t>RMAP assesment was successfully completed</t>
  </si>
  <si>
    <t>Excludes Covered Countries and CAHRA</t>
  </si>
  <si>
    <t>Burundi,Rwanda,Uganda,Tanzania</t>
  </si>
  <si>
    <t>TSC Auto ID Technology Co., Ltd.</t>
  </si>
  <si>
    <t>9F., No.95, Minquan Rd., Xindian Dist., New Taipei City 231, Taiwan (R.O.C.)</t>
  </si>
  <si>
    <t>Winson Lin</t>
  </si>
  <si>
    <t>winson_lin@tscprinters.com</t>
  </si>
  <si>
    <t>+886-3-9906677 Ext.5419</t>
  </si>
  <si>
    <t>Melson Lai</t>
  </si>
  <si>
    <t>Quality Dept.  Manager</t>
  </si>
  <si>
    <t>melson_lai@tscprinters.com</t>
  </si>
  <si>
    <t>+886-3-9906677 Ext.5411</t>
  </si>
  <si>
    <t>Due Diligence 3TG Supplier Source</t>
  </si>
  <si>
    <t>https://www.tscprinters.com/EN/About/Environment</t>
    <phoneticPr fontId="8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</si>
</sst>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09]mmmm\ d\,\ yyyy;@"/>
    <numFmt numFmtId="177" formatCode="[$-409]d\-mmm\-yyyy;@"/>
    <numFmt numFmtId="178" formatCode="0.0"/>
  </numFmts>
  <fonts count="86">
    <font>
      <sz val="10"/>
      <name val="Verdana"/>
      <family val="2"/>
    </font>
    <font>
      <sz val="11"/>
      <color theme="1"/>
      <name val="新細明體"/>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新細明體"/>
      <family val="3"/>
      <charset val="128"/>
      <scheme val="minor"/>
    </font>
    <font>
      <sz val="10"/>
      <color theme="1"/>
      <name val="ＭＳ Ｐゴシック"/>
      <family val="3"/>
      <charset val="128"/>
    </font>
    <font>
      <sz val="11"/>
      <color theme="1"/>
      <name val="ＭＳ Ｐゴシック"/>
      <family val="3"/>
      <charset val="128"/>
    </font>
    <font>
      <sz val="12"/>
      <color theme="1"/>
      <name val="新細明體"/>
      <family val="3"/>
      <charset val="128"/>
      <scheme val="minor"/>
    </font>
    <font>
      <b/>
      <sz val="11"/>
      <color rgb="FF3F3F3F"/>
      <name val="新細明體"/>
      <family val="3"/>
      <charset val="128"/>
      <scheme val="minor"/>
    </font>
    <font>
      <sz val="18"/>
      <color theme="3"/>
      <name val="新細明體"/>
      <family val="3"/>
      <charset val="128"/>
      <scheme val="major"/>
    </font>
    <font>
      <b/>
      <sz val="11"/>
      <color theme="1"/>
      <name val="新細明體"/>
      <family val="3"/>
      <charset val="128"/>
      <scheme val="minor"/>
    </font>
    <font>
      <sz val="11"/>
      <color rgb="FFFF0000"/>
      <name val="新細明體"/>
      <family val="3"/>
      <charset val="128"/>
      <scheme val="minor"/>
    </font>
    <font>
      <sz val="10"/>
      <color theme="1"/>
      <name val="Verdana"/>
      <family val="2"/>
    </font>
    <font>
      <sz val="10"/>
      <color theme="0" tint="-0.34995574816125979"/>
      <name val="Verdana"/>
      <family val="2"/>
    </font>
    <font>
      <sz val="11"/>
      <name val="新細明體"/>
      <family val="3"/>
      <charset val="128"/>
      <scheme val="minor"/>
    </font>
    <font>
      <sz val="10"/>
      <color rgb="FFFF0000"/>
      <name val="Verdana"/>
      <family val="2"/>
    </font>
    <font>
      <u/>
      <sz val="10"/>
      <color indexed="12"/>
      <name val="新細明體"/>
      <family val="3"/>
      <charset val="128"/>
      <scheme val="major"/>
    </font>
    <font>
      <sz val="10"/>
      <name val="新細明體"/>
      <family val="3"/>
      <charset val="128"/>
      <scheme val="major"/>
    </font>
    <font>
      <u/>
      <sz val="12"/>
      <color indexed="12"/>
      <name val="新細明體"/>
      <family val="3"/>
      <charset val="128"/>
      <scheme val="major"/>
    </font>
    <font>
      <sz val="12"/>
      <name val="新細明體"/>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新細明體"/>
      <family val="3"/>
      <charset val="128"/>
      <scheme val="minor"/>
    </font>
    <font>
      <sz val="12"/>
      <name val="Arial"/>
      <family val="2"/>
    </font>
    <font>
      <sz val="11"/>
      <name val="ＭＳ Ｐゴシック"/>
      <family val="2"/>
    </font>
    <font>
      <sz val="11"/>
      <color rgb="FF000000"/>
      <name val="Calibri"/>
      <family val="2"/>
    </font>
    <font>
      <sz val="11"/>
      <name val="新細明體"/>
      <family val="2"/>
      <scheme val="minor"/>
    </font>
    <font>
      <b/>
      <sz val="8"/>
      <name val="Cambria"/>
      <family val="1"/>
    </font>
    <font>
      <sz val="11"/>
      <color rgb="FFFF0000"/>
      <name val="Verdana"/>
      <family val="2"/>
    </font>
    <font>
      <sz val="11"/>
      <color rgb="FFFF0000"/>
      <name val="MS PGothic"/>
      <family val="2"/>
    </font>
    <font>
      <sz val="9"/>
      <name val="細明體"/>
      <family val="3"/>
      <charset val="136"/>
    </font>
  </fonts>
  <fills count="9">
    <fill>
      <patternFill patternType="none"/>
    </fill>
    <fill>
      <patternFill patternType="gray125"/>
    </fill>
    <fill>
      <patternFill patternType="solid">
        <fgColor theme="7" tint="0.59996337778862885"/>
        <bgColor indexed="64"/>
      </patternFill>
    </fill>
    <fill>
      <patternFill patternType="solid">
        <fgColor rgb="FFF2F2F2"/>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2">
    <border>
      <left/>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97">
    <xf numFmtId="0" fontId="0" fillId="0" borderId="0" applyAlignment="0"/>
    <xf numFmtId="0" fontId="8" fillId="0" borderId="0" applyAlignment="0">
      <protection locked="0"/>
    </xf>
    <xf numFmtId="176" fontId="2" fillId="0" borderId="0" applyAlignment="0"/>
    <xf numFmtId="0" fontId="74" fillId="0" borderId="0" applyAlignment="0"/>
    <xf numFmtId="0" fontId="74" fillId="0" borderId="0" applyAlignment="0"/>
    <xf numFmtId="176" fontId="2"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2" fillId="0" borderId="0" applyAlignment="0"/>
    <xf numFmtId="0" fontId="2" fillId="0" borderId="0" applyAlignment="0"/>
    <xf numFmtId="0" fontId="2" fillId="0" borderId="0" applyAlignment="0"/>
    <xf numFmtId="176" fontId="2" fillId="0" borderId="0" applyAlignment="0"/>
    <xf numFmtId="0" fontId="7" fillId="0" borderId="0" applyAlignment="0"/>
    <xf numFmtId="176" fontId="74" fillId="0" borderId="0" applyAlignment="0"/>
    <xf numFmtId="0" fontId="55" fillId="0" borderId="0" applyAlignment="0"/>
    <xf numFmtId="0" fontId="55" fillId="0" borderId="0" applyAlignment="0"/>
    <xf numFmtId="176" fontId="7" fillId="0" borderId="0" applyAlignment="0"/>
    <xf numFmtId="0" fontId="55" fillId="0" borderId="0" applyAlignment="0"/>
    <xf numFmtId="0" fontId="7" fillId="0" borderId="0" applyAlignment="0"/>
    <xf numFmtId="0" fontId="55" fillId="0" borderId="0" applyAlignment="0"/>
    <xf numFmtId="0" fontId="56" fillId="0" borderId="0" applyAlignment="0">
      <alignment vertical="center"/>
    </xf>
    <xf numFmtId="176" fontId="2" fillId="0" borderId="0" applyAlignment="0"/>
    <xf numFmtId="0" fontId="57" fillId="0" borderId="0" applyAlignment="0"/>
    <xf numFmtId="0" fontId="55" fillId="0" borderId="0" applyAlignment="0"/>
    <xf numFmtId="0" fontId="74" fillId="0" borderId="0" applyAlignment="0"/>
    <xf numFmtId="0" fontId="57"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74" fillId="0" borderId="0" applyAlignment="0"/>
    <xf numFmtId="0" fontId="55" fillId="0" borderId="0" applyAlignment="0"/>
    <xf numFmtId="0" fontId="74" fillId="0" borderId="0" applyAlignment="0"/>
    <xf numFmtId="0" fontId="55"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57" fillId="0" borderId="0" applyAlignment="0"/>
    <xf numFmtId="0" fontId="57" fillId="0" borderId="0" applyAlignment="0"/>
    <xf numFmtId="0" fontId="55"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55" fillId="0" borderId="0" applyAlignment="0"/>
    <xf numFmtId="0" fontId="55" fillId="0" borderId="0" applyAlignment="0"/>
    <xf numFmtId="176" fontId="2" fillId="0" borderId="0" applyAlignment="0"/>
    <xf numFmtId="176" fontId="2" fillId="0" borderId="0" applyAlignment="0"/>
    <xf numFmtId="0" fontId="58" fillId="0" borderId="0" applyAlignment="0"/>
    <xf numFmtId="0" fontId="74" fillId="0" borderId="0" applyAlignment="0"/>
    <xf numFmtId="0" fontId="10" fillId="0" borderId="0" applyAlignment="0"/>
    <xf numFmtId="0" fontId="55" fillId="4" borderId="1" applyAlignment="0"/>
    <xf numFmtId="0" fontId="59" fillId="3" borderId="2" applyAlignment="0"/>
    <xf numFmtId="9" fontId="10" fillId="0" borderId="0" applyAlignment="0"/>
    <xf numFmtId="0" fontId="74"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2" fillId="0" borderId="0" applyAlignment="0"/>
    <xf numFmtId="0" fontId="60" fillId="0" borderId="0" applyAlignment="0"/>
    <xf numFmtId="0" fontId="61" fillId="0" borderId="3" applyAlignment="0"/>
    <xf numFmtId="0" fontId="62" fillId="0" borderId="0" applyAlignment="0"/>
    <xf numFmtId="176" fontId="10" fillId="0" borderId="0" applyAlignment="0"/>
    <xf numFmtId="0" fontId="74" fillId="0" borderId="0" applyAlignment="0"/>
    <xf numFmtId="0" fontId="74" fillId="0" borderId="0" applyAlignment="0"/>
    <xf numFmtId="0" fontId="74" fillId="0" borderId="0" applyAlignment="0"/>
    <xf numFmtId="176" fontId="74" fillId="0" borderId="0" applyAlignment="0"/>
    <xf numFmtId="0" fontId="1" fillId="0" borderId="0" applyAlignment="0"/>
  </cellStyleXfs>
  <cellXfs count="409">
    <xf numFmtId="0" fontId="0" fillId="0" borderId="0" xfId="0"/>
    <xf numFmtId="0" fontId="15" fillId="5" borderId="4" xfId="0" applyFont="1" applyFill="1" applyBorder="1" applyAlignment="1">
      <alignment horizontal="center" vertical="center"/>
    </xf>
    <xf numFmtId="0" fontId="25" fillId="5" borderId="5" xfId="74" applyFont="1" applyFill="1" applyBorder="1" applyAlignment="1">
      <alignment horizontal="center" vertical="top" wrapText="1"/>
    </xf>
    <xf numFmtId="0" fontId="0" fillId="5" borderId="0" xfId="0" applyFill="1"/>
    <xf numFmtId="0" fontId="11" fillId="5" borderId="0" xfId="0" applyFont="1" applyFill="1" applyAlignment="1">
      <alignment horizontal="center" vertical="center"/>
    </xf>
    <xf numFmtId="0" fontId="9" fillId="5" borderId="0" xfId="0" applyFont="1" applyFill="1"/>
    <xf numFmtId="0" fontId="14" fillId="5" borderId="0" xfId="0" applyFont="1" applyFill="1" applyAlignment="1">
      <alignment horizontal="center" vertical="center" wrapText="1"/>
    </xf>
    <xf numFmtId="0" fontId="0" fillId="5" borderId="6" xfId="0" applyFill="1" applyBorder="1" applyAlignment="1">
      <alignment vertical="top" wrapText="1"/>
    </xf>
    <xf numFmtId="0" fontId="0" fillId="5" borderId="7" xfId="0" applyFill="1" applyBorder="1" applyAlignment="1">
      <alignment vertical="top" wrapText="1"/>
    </xf>
    <xf numFmtId="0" fontId="0" fillId="5" borderId="8" xfId="0" applyFill="1" applyBorder="1"/>
    <xf numFmtId="0" fontId="11" fillId="5" borderId="0" xfId="0" applyFont="1" applyFill="1" applyAlignment="1">
      <alignment vertical="center"/>
    </xf>
    <xf numFmtId="0" fontId="17" fillId="5" borderId="0" xfId="0" applyFont="1" applyFill="1" applyAlignment="1">
      <alignment horizontal="left" wrapText="1"/>
    </xf>
    <xf numFmtId="0" fontId="15" fillId="5" borderId="0" xfId="0" applyFont="1" applyFill="1" applyAlignment="1">
      <alignment vertical="center"/>
    </xf>
    <xf numFmtId="0" fontId="15" fillId="5" borderId="0" xfId="0" applyFont="1" applyFill="1" applyAlignment="1">
      <alignment horizontal="center" vertical="center"/>
    </xf>
    <xf numFmtId="0" fontId="0" fillId="5" borderId="0" xfId="0" applyFill="1" applyAlignment="1">
      <alignment vertical="top"/>
    </xf>
    <xf numFmtId="0" fontId="9" fillId="5" borderId="0" xfId="0" applyFont="1" applyFill="1" applyProtection="1">
      <protection locked="0" hidden="1"/>
    </xf>
    <xf numFmtId="0" fontId="11" fillId="5" borderId="0" xfId="0" applyFont="1" applyFill="1" applyAlignment="1" applyProtection="1">
      <alignment horizontal="center" vertical="top"/>
      <protection locked="0" hidden="1"/>
    </xf>
    <xf numFmtId="0" fontId="11" fillId="5" borderId="0" xfId="0" applyFont="1" applyFill="1" applyAlignment="1" applyProtection="1">
      <alignment vertical="center"/>
      <protection locked="0" hidden="1"/>
    </xf>
    <xf numFmtId="0" fontId="15" fillId="5" borderId="0" xfId="0" applyFont="1" applyFill="1" applyAlignment="1" applyProtection="1">
      <alignment horizontal="left" wrapText="1"/>
      <protection locked="0" hidden="1"/>
    </xf>
    <xf numFmtId="0" fontId="0" fillId="0" borderId="0" xfId="0" applyProtection="1">
      <protection locked="0" hidden="1"/>
    </xf>
    <xf numFmtId="0" fontId="0" fillId="0" borderId="0" xfId="0" applyAlignment="1" applyProtection="1">
      <alignment wrapText="1"/>
      <protection locked="0" hidden="1"/>
    </xf>
    <xf numFmtId="0" fontId="0" fillId="5" borderId="0" xfId="0" applyFill="1" applyProtection="1">
      <protection locked="0" hidden="1"/>
    </xf>
    <xf numFmtId="0" fontId="14" fillId="5" borderId="0" xfId="0" applyFont="1" applyFill="1" applyAlignment="1" applyProtection="1">
      <alignment horizontal="right" vertical="center"/>
      <protection locked="0" hidden="1"/>
    </xf>
    <xf numFmtId="0" fontId="11" fillId="5" borderId="9" xfId="0" applyFont="1" applyFill="1" applyBorder="1" applyAlignment="1" applyProtection="1">
      <alignment vertical="center" wrapText="1"/>
      <protection locked="0" hidden="1"/>
    </xf>
    <xf numFmtId="0" fontId="11" fillId="5" borderId="10" xfId="0" applyFont="1" applyFill="1" applyBorder="1" applyAlignment="1" applyProtection="1">
      <alignment vertical="center" wrapText="1"/>
      <protection locked="0" hidden="1"/>
    </xf>
    <xf numFmtId="0" fontId="0" fillId="5" borderId="10" xfId="0" applyFill="1" applyBorder="1" applyAlignment="1">
      <alignment horizontal="center"/>
    </xf>
    <xf numFmtId="0" fontId="0" fillId="5" borderId="11" xfId="0" applyFill="1" applyBorder="1" applyAlignment="1">
      <alignment horizontal="center"/>
    </xf>
    <xf numFmtId="0" fontId="25" fillId="5" borderId="12" xfId="74" applyFont="1" applyFill="1" applyBorder="1" applyAlignment="1">
      <alignment vertical="top" wrapText="1"/>
    </xf>
    <xf numFmtId="176" fontId="25" fillId="5" borderId="12" xfId="74" applyNumberFormat="1" applyFont="1" applyFill="1" applyBorder="1" applyAlignment="1">
      <alignment horizontal="center" vertical="top" wrapText="1"/>
    </xf>
    <xf numFmtId="0" fontId="11" fillId="5" borderId="0" xfId="0" applyFont="1" applyFill="1" applyAlignment="1">
      <alignment horizontal="left"/>
    </xf>
    <xf numFmtId="0" fontId="14" fillId="5" borderId="0" xfId="0" applyFont="1" applyFill="1" applyAlignment="1">
      <alignment horizontal="left"/>
    </xf>
    <xf numFmtId="0" fontId="37" fillId="5" borderId="13" xfId="74" applyFont="1" applyFill="1" applyBorder="1" applyAlignment="1">
      <alignment horizontal="center" vertical="center" wrapText="1"/>
    </xf>
    <xf numFmtId="0" fontId="37" fillId="5" borderId="14" xfId="74" applyFont="1" applyFill="1" applyBorder="1" applyAlignment="1">
      <alignment horizontal="center" vertical="center" wrapText="1"/>
    </xf>
    <xf numFmtId="0" fontId="0" fillId="5" borderId="13" xfId="0" applyFill="1" applyBorder="1"/>
    <xf numFmtId="0" fontId="0" fillId="5" borderId="9" xfId="0" applyFill="1" applyBorder="1" applyAlignment="1">
      <alignment vertical="top" wrapText="1"/>
    </xf>
    <xf numFmtId="0" fontId="11" fillId="5" borderId="15" xfId="0" applyFont="1" applyFill="1" applyBorder="1" applyAlignment="1">
      <alignment vertical="center"/>
    </xf>
    <xf numFmtId="0" fontId="3" fillId="5" borderId="10" xfId="0" applyFont="1" applyFill="1" applyBorder="1" applyAlignment="1">
      <alignment vertical="center"/>
    </xf>
    <xf numFmtId="0" fontId="18" fillId="5" borderId="16" xfId="0" applyFont="1" applyFill="1" applyBorder="1" applyAlignment="1" applyProtection="1">
      <alignment horizontal="center" vertical="center"/>
      <protection locked="0" hidden="1"/>
    </xf>
    <xf numFmtId="0" fontId="11" fillId="5" borderId="17" xfId="0" applyFont="1" applyFill="1" applyBorder="1" applyAlignment="1">
      <alignment vertical="center"/>
    </xf>
    <xf numFmtId="0" fontId="3" fillId="5" borderId="18" xfId="0" applyFont="1" applyFill="1" applyBorder="1" applyAlignment="1">
      <alignment vertical="center"/>
    </xf>
    <xf numFmtId="0" fontId="14" fillId="5" borderId="16" xfId="0" applyFont="1" applyFill="1" applyBorder="1" applyAlignment="1" applyProtection="1">
      <alignment horizontal="right" vertical="center"/>
      <protection locked="0" hidden="1"/>
    </xf>
    <xf numFmtId="0" fontId="11" fillId="5" borderId="9" xfId="0" applyFont="1" applyFill="1" applyBorder="1" applyAlignment="1">
      <alignment vertical="center"/>
    </xf>
    <xf numFmtId="0" fontId="11" fillId="5" borderId="19" xfId="0" applyFont="1" applyFill="1" applyBorder="1" applyAlignment="1">
      <alignment vertical="center"/>
    </xf>
    <xf numFmtId="0" fontId="3" fillId="5" borderId="20" xfId="0" applyFont="1" applyFill="1" applyBorder="1" applyAlignment="1">
      <alignment vertical="center"/>
    </xf>
    <xf numFmtId="0" fontId="14" fillId="5" borderId="21" xfId="0" applyFont="1" applyFill="1" applyBorder="1" applyAlignment="1" applyProtection="1">
      <alignment wrapText="1"/>
      <protection locked="0" hidden="1"/>
    </xf>
    <xf numFmtId="0" fontId="0" fillId="6" borderId="13" xfId="0" applyFill="1" applyBorder="1"/>
    <xf numFmtId="0" fontId="14" fillId="5" borderId="22" xfId="0" applyFont="1" applyFill="1" applyBorder="1" applyAlignment="1" applyProtection="1">
      <alignment horizontal="right" vertical="center"/>
      <protection locked="0" hidden="1"/>
    </xf>
    <xf numFmtId="0" fontId="30" fillId="5" borderId="0" xfId="0" applyFont="1" applyFill="1" applyAlignment="1">
      <alignment horizontal="right" vertical="center"/>
    </xf>
    <xf numFmtId="0" fontId="31" fillId="5" borderId="0" xfId="0" applyFont="1" applyFill="1" applyAlignment="1">
      <alignment vertical="center"/>
    </xf>
    <xf numFmtId="0" fontId="11" fillId="5" borderId="23" xfId="0" applyFont="1" applyFill="1" applyBorder="1" applyAlignment="1">
      <alignment vertical="center"/>
    </xf>
    <xf numFmtId="0" fontId="31" fillId="5" borderId="21" xfId="0" applyFont="1" applyFill="1" applyBorder="1" applyAlignment="1">
      <alignment vertical="center"/>
    </xf>
    <xf numFmtId="0" fontId="11" fillId="5" borderId="24" xfId="0" applyFont="1" applyFill="1" applyBorder="1" applyAlignment="1">
      <alignment vertical="center"/>
    </xf>
    <xf numFmtId="2" fontId="14" fillId="5" borderId="4" xfId="0" applyNumberFormat="1" applyFont="1" applyFill="1" applyBorder="1" applyAlignment="1" applyProtection="1">
      <alignment horizontal="left" wrapText="1"/>
      <protection locked="0" hidden="1"/>
    </xf>
    <xf numFmtId="0" fontId="14" fillId="5" borderId="22" xfId="0" applyFont="1" applyFill="1" applyBorder="1" applyAlignment="1" applyProtection="1">
      <alignment horizontal="left"/>
      <protection locked="0" hidden="1"/>
    </xf>
    <xf numFmtId="0" fontId="15" fillId="5" borderId="4" xfId="0" applyFont="1" applyFill="1" applyBorder="1" applyAlignment="1">
      <alignment horizontal="left" vertical="center"/>
    </xf>
    <xf numFmtId="0" fontId="3" fillId="5" borderId="25" xfId="0" applyFont="1" applyFill="1" applyBorder="1" applyAlignment="1">
      <alignment vertical="center"/>
    </xf>
    <xf numFmtId="0" fontId="15" fillId="5" borderId="16" xfId="0" applyFont="1" applyFill="1" applyBorder="1" applyAlignment="1" applyProtection="1">
      <alignment vertical="center" wrapText="1"/>
      <protection locked="0" hidden="1"/>
    </xf>
    <xf numFmtId="0" fontId="15" fillId="5" borderId="15" xfId="0" applyFont="1" applyFill="1" applyBorder="1" applyAlignment="1">
      <alignment vertical="center"/>
    </xf>
    <xf numFmtId="0" fontId="15" fillId="5" borderId="4" xfId="0" applyFont="1" applyFill="1" applyBorder="1" applyAlignment="1" applyProtection="1">
      <alignment vertical="center" wrapText="1"/>
      <protection locked="0" hidden="1"/>
    </xf>
    <xf numFmtId="2" fontId="16" fillId="5" borderId="4" xfId="0" applyNumberFormat="1" applyFont="1" applyFill="1" applyBorder="1" applyAlignment="1" applyProtection="1">
      <alignment horizontal="left" wrapText="1"/>
      <protection locked="0" hidden="1"/>
    </xf>
    <xf numFmtId="0" fontId="15" fillId="5" borderId="4" xfId="0" applyFont="1" applyFill="1" applyBorder="1" applyAlignment="1">
      <alignment vertical="center"/>
    </xf>
    <xf numFmtId="0" fontId="15" fillId="5" borderId="4" xfId="0" applyFont="1" applyFill="1" applyBorder="1" applyAlignment="1" applyProtection="1">
      <alignment horizontal="center" vertical="center" wrapText="1"/>
      <protection locked="0" hidden="1"/>
    </xf>
    <xf numFmtId="0" fontId="3" fillId="5" borderId="11" xfId="0" applyFont="1" applyFill="1" applyBorder="1" applyAlignment="1">
      <alignment vertical="center"/>
    </xf>
    <xf numFmtId="0" fontId="4" fillId="5" borderId="16" xfId="0" applyFont="1" applyFill="1" applyBorder="1" applyAlignment="1" applyProtection="1">
      <alignment horizontal="left" vertical="top" wrapText="1"/>
      <protection locked="0" hidden="1"/>
    </xf>
    <xf numFmtId="0" fontId="9" fillId="0" borderId="0" xfId="93" applyFont="1"/>
    <xf numFmtId="0" fontId="74" fillId="0" borderId="0" xfId="93"/>
    <xf numFmtId="0" fontId="22" fillId="0" borderId="0" xfId="1" applyFont="1" applyFill="1" applyAlignment="1" applyProtection="1">
      <alignment horizontal="center"/>
      <protection locked="0" hidden="1"/>
    </xf>
    <xf numFmtId="0" fontId="22" fillId="0" borderId="0" xfId="1" applyFont="1" applyFill="1" applyAlignment="1" applyProtection="1">
      <alignment horizontal="center" wrapText="1"/>
      <protection locked="0" hidden="1"/>
    </xf>
    <xf numFmtId="0" fontId="4" fillId="0" borderId="0" xfId="0" applyFont="1" applyAlignment="1" applyProtection="1">
      <alignment horizontal="center"/>
      <protection locked="0" hidden="1"/>
    </xf>
    <xf numFmtId="0" fontId="26" fillId="0" borderId="0" xfId="0" applyFont="1" applyProtection="1">
      <protection locked="0" hidden="1"/>
    </xf>
    <xf numFmtId="3" fontId="0" fillId="6" borderId="0" xfId="0" applyNumberFormat="1" applyFill="1" applyProtection="1">
      <protection locked="0" hidden="1"/>
    </xf>
    <xf numFmtId="0" fontId="0" fillId="6" borderId="0" xfId="0" applyFill="1" applyProtection="1">
      <protection locked="0" hidden="1"/>
    </xf>
    <xf numFmtId="0" fontId="14" fillId="5" borderId="21" xfId="0" applyFont="1" applyFill="1" applyBorder="1" applyAlignment="1" applyProtection="1">
      <alignment horizontal="center" wrapText="1"/>
      <protection locked="0" hidden="1"/>
    </xf>
    <xf numFmtId="0" fontId="14" fillId="5" borderId="23" xfId="0" applyFont="1" applyFill="1" applyBorder="1" applyAlignment="1" applyProtection="1">
      <alignment horizontal="right" vertical="center"/>
      <protection locked="0" hidden="1"/>
    </xf>
    <xf numFmtId="0" fontId="0" fillId="5" borderId="9" xfId="0" applyFill="1" applyBorder="1"/>
    <xf numFmtId="0" fontId="0" fillId="5" borderId="26" xfId="0" applyFill="1" applyBorder="1"/>
    <xf numFmtId="0" fontId="11" fillId="5" borderId="27" xfId="0" applyFont="1" applyFill="1" applyBorder="1" applyAlignment="1" applyProtection="1">
      <alignment vertical="center"/>
      <protection locked="0" hidden="1"/>
    </xf>
    <xf numFmtId="0" fontId="11" fillId="5" borderId="15" xfId="0" applyFont="1" applyFill="1" applyBorder="1" applyAlignment="1" applyProtection="1">
      <alignment vertical="center"/>
      <protection locked="0" hidden="1"/>
    </xf>
    <xf numFmtId="0" fontId="11" fillId="5" borderId="28" xfId="0" applyFont="1" applyFill="1" applyBorder="1" applyAlignment="1" applyProtection="1">
      <alignment vertical="center"/>
      <protection locked="0" hidden="1"/>
    </xf>
    <xf numFmtId="0" fontId="14" fillId="5" borderId="0" xfId="0" applyFont="1" applyFill="1" applyAlignment="1" applyProtection="1">
      <alignment wrapText="1"/>
      <protection locked="0" hidden="1"/>
    </xf>
    <xf numFmtId="0" fontId="11" fillId="5" borderId="0" xfId="0" applyFont="1" applyFill="1" applyAlignment="1" applyProtection="1">
      <alignment horizontal="left" vertical="center"/>
      <protection locked="0" hidden="1"/>
    </xf>
    <xf numFmtId="2" fontId="14" fillId="5" borderId="22" xfId="0" applyNumberFormat="1" applyFont="1" applyFill="1" applyBorder="1" applyAlignment="1" applyProtection="1">
      <alignment horizontal="left" vertical="center" wrapText="1"/>
      <protection locked="0" hidden="1"/>
    </xf>
    <xf numFmtId="0" fontId="15" fillId="5" borderId="4" xfId="0" applyFont="1" applyFill="1" applyBorder="1" applyAlignment="1" applyProtection="1">
      <alignment horizontal="left" vertical="center"/>
      <protection locked="0" hidden="1"/>
    </xf>
    <xf numFmtId="0" fontId="17" fillId="5" borderId="21" xfId="0" applyFont="1" applyFill="1" applyBorder="1" applyAlignment="1" applyProtection="1">
      <alignment horizontal="left" vertical="center" wrapText="1"/>
      <protection locked="0" hidden="1"/>
    </xf>
    <xf numFmtId="0" fontId="30" fillId="5" borderId="0" xfId="0" applyFont="1" applyFill="1" applyAlignment="1" applyProtection="1">
      <alignment horizontal="right" vertical="center"/>
      <protection locked="0" hidden="1"/>
    </xf>
    <xf numFmtId="0" fontId="15" fillId="5" borderId="22" xfId="0" applyFont="1" applyFill="1" applyBorder="1" applyAlignment="1" applyProtection="1">
      <alignment horizontal="center" vertical="center"/>
      <protection locked="0" hidden="1"/>
    </xf>
    <xf numFmtId="0" fontId="15" fillId="5" borderId="22" xfId="0" applyFont="1" applyFill="1" applyBorder="1" applyAlignment="1" applyProtection="1">
      <alignment horizontal="left" vertical="center"/>
      <protection locked="0" hidden="1"/>
    </xf>
    <xf numFmtId="0" fontId="15" fillId="5" borderId="0" xfId="0" applyFont="1" applyFill="1" applyAlignment="1" applyProtection="1">
      <alignment horizontal="center" vertical="center"/>
      <protection locked="0" hidden="1"/>
    </xf>
    <xf numFmtId="0" fontId="15" fillId="5" borderId="0" xfId="0" applyFont="1" applyFill="1" applyAlignment="1" applyProtection="1">
      <alignment horizontal="left" vertical="center"/>
      <protection locked="0" hidden="1"/>
    </xf>
    <xf numFmtId="0" fontId="0" fillId="0" borderId="13" xfId="0" applyBorder="1" applyAlignment="1" applyProtection="1">
      <alignment horizontal="left" vertical="center" wrapText="1"/>
      <protection locked="0" hidden="1"/>
    </xf>
    <xf numFmtId="0" fontId="0" fillId="0" borderId="13" xfId="0" applyBorder="1" applyAlignment="1" applyProtection="1">
      <alignment horizontal="left" vertical="center"/>
      <protection locked="0" hidden="1"/>
    </xf>
    <xf numFmtId="177" fontId="0" fillId="0" borderId="13" xfId="0" applyNumberFormat="1" applyBorder="1" applyAlignment="1" applyProtection="1">
      <alignment horizontal="left" vertical="center" wrapText="1"/>
      <protection locked="0" hidden="1"/>
    </xf>
    <xf numFmtId="0" fontId="0" fillId="1" borderId="13" xfId="0" applyFill="1" applyBorder="1" applyAlignment="1" applyProtection="1">
      <alignment horizontal="left" vertical="center" wrapText="1"/>
      <protection locked="0" hidden="1"/>
    </xf>
    <xf numFmtId="1" fontId="0" fillId="0" borderId="0" xfId="0" applyNumberFormat="1" applyProtection="1">
      <protection locked="0" hidden="1"/>
    </xf>
    <xf numFmtId="1" fontId="0" fillId="6" borderId="0" xfId="0" applyNumberFormat="1" applyFill="1" applyProtection="1">
      <protection locked="0" hidden="1"/>
    </xf>
    <xf numFmtId="0" fontId="8" fillId="0" borderId="13" xfId="1" applyBorder="1" applyAlignment="1" applyProtection="1">
      <alignment vertical="center" wrapText="1"/>
      <protection locked="0" hidden="1"/>
    </xf>
    <xf numFmtId="0" fontId="0" fillId="1" borderId="13" xfId="0" applyFill="1" applyBorder="1" applyAlignment="1" applyProtection="1">
      <alignment vertical="center" wrapText="1"/>
      <protection locked="0" hidden="1"/>
    </xf>
    <xf numFmtId="0" fontId="8" fillId="0" borderId="13" xfId="1" applyFill="1" applyBorder="1" applyAlignment="1" applyProtection="1">
      <alignment vertical="center" wrapText="1"/>
      <protection locked="0" hidden="1"/>
    </xf>
    <xf numFmtId="0" fontId="15" fillId="5" borderId="16"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locked="0" hidden="1"/>
    </xf>
    <xf numFmtId="0" fontId="5" fillId="0" borderId="0" xfId="0" applyFont="1" applyAlignment="1">
      <alignment wrapText="1"/>
    </xf>
    <xf numFmtId="0" fontId="5" fillId="0" borderId="0" xfId="0" applyFont="1"/>
    <xf numFmtId="0" fontId="4" fillId="0" borderId="29" xfId="0" applyFont="1" applyBorder="1" applyAlignment="1" applyProtection="1">
      <alignment vertical="center" wrapText="1"/>
      <protection locked="0" hidden="1"/>
    </xf>
    <xf numFmtId="0" fontId="22" fillId="0" borderId="29" xfId="1" applyFont="1" applyBorder="1" applyAlignment="1" applyProtection="1">
      <alignment horizontal="center"/>
      <protection locked="0" hidden="1"/>
    </xf>
    <xf numFmtId="0" fontId="4" fillId="0" borderId="30" xfId="0" applyFont="1" applyBorder="1" applyAlignment="1" applyProtection="1">
      <alignment vertical="center" wrapText="1"/>
      <protection locked="0" hidden="1"/>
    </xf>
    <xf numFmtId="0" fontId="33" fillId="0" borderId="29" xfId="0" applyFont="1" applyBorder="1" applyAlignment="1" applyProtection="1">
      <alignment vertical="center" wrapText="1"/>
      <protection locked="0" hidden="1"/>
    </xf>
    <xf numFmtId="0" fontId="5" fillId="7" borderId="29" xfId="0" applyFont="1" applyFill="1" applyBorder="1" applyAlignment="1" applyProtection="1">
      <alignment wrapText="1"/>
      <protection locked="0" hidden="1"/>
    </xf>
    <xf numFmtId="0" fontId="5" fillId="7" borderId="29" xfId="0" applyFont="1" applyFill="1" applyBorder="1" applyProtection="1">
      <protection locked="0"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9" xfId="0" applyFont="1" applyBorder="1" applyAlignment="1">
      <alignment wrapText="1"/>
    </xf>
    <xf numFmtId="0" fontId="0" fillId="0" borderId="0" xfId="0" applyAlignment="1">
      <alignment vertical="top" wrapText="1"/>
    </xf>
    <xf numFmtId="0" fontId="5" fillId="0" borderId="9"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9" xfId="0" applyFont="1" applyBorder="1" applyAlignment="1">
      <alignment wrapText="1"/>
    </xf>
    <xf numFmtId="0" fontId="32" fillId="0" borderId="0" xfId="0" applyFont="1" applyAlignment="1">
      <alignment horizontal="right" wrapText="1"/>
    </xf>
    <xf numFmtId="0" fontId="34" fillId="5" borderId="8" xfId="0" applyFont="1" applyFill="1" applyBorder="1" applyAlignment="1" applyProtection="1">
      <alignment horizontal="center" vertical="center" wrapText="1"/>
      <protection locked="0" hidden="1"/>
    </xf>
    <xf numFmtId="0" fontId="40" fillId="0" borderId="0" xfId="0" applyFont="1" applyAlignment="1" applyProtection="1">
      <alignment horizontal="center" wrapText="1"/>
      <protection locked="0" hidden="1"/>
    </xf>
    <xf numFmtId="0" fontId="11" fillId="5" borderId="0" xfId="0" applyFont="1" applyFill="1" applyAlignment="1" applyProtection="1">
      <alignment horizontal="center" vertical="center" wrapText="1"/>
      <protection locked="0" hidden="1"/>
    </xf>
    <xf numFmtId="0" fontId="8" fillId="0" borderId="0" xfId="1" applyFill="1" applyAlignment="1" applyProtection="1">
      <alignment horizontal="center"/>
      <protection locked="0" hidden="1"/>
    </xf>
    <xf numFmtId="0" fontId="41" fillId="5" borderId="27" xfId="1" applyFont="1" applyFill="1" applyBorder="1" applyAlignment="1" applyProtection="1">
      <alignment horizontal="left" vertical="center"/>
      <protection locked="0" hidden="1"/>
    </xf>
    <xf numFmtId="0" fontId="42" fillId="5" borderId="0" xfId="1" applyFont="1" applyFill="1" applyAlignment="1" applyProtection="1">
      <alignment vertical="center"/>
    </xf>
    <xf numFmtId="0" fontId="42" fillId="5" borderId="0" xfId="1" applyFont="1" applyFill="1" applyBorder="1" applyAlignment="1" applyProtection="1">
      <alignment horizontal="center" vertical="center"/>
      <protection locked="0" hidden="1"/>
    </xf>
    <xf numFmtId="0" fontId="43" fillId="0" borderId="21" xfId="1" applyFont="1" applyFill="1" applyBorder="1" applyAlignment="1" applyProtection="1">
      <alignment horizontal="center"/>
      <protection locked="0" hidden="1"/>
    </xf>
    <xf numFmtId="0" fontId="45" fillId="5" borderId="32" xfId="0" applyFont="1" applyFill="1" applyBorder="1" applyAlignment="1" applyProtection="1">
      <alignment horizontal="center" vertical="center" wrapText="1"/>
      <protection locked="0" hidden="1"/>
    </xf>
    <xf numFmtId="0" fontId="45" fillId="5" borderId="0" xfId="0" applyFont="1" applyFill="1" applyAlignment="1" applyProtection="1">
      <alignment horizontal="center" vertical="center" wrapText="1"/>
      <protection locked="0" hidden="1"/>
    </xf>
    <xf numFmtId="0" fontId="11" fillId="5" borderId="33" xfId="0" applyFont="1" applyFill="1" applyBorder="1" applyAlignment="1" applyProtection="1">
      <alignment vertical="center" wrapText="1"/>
      <protection locked="0"/>
    </xf>
    <xf numFmtId="0" fontId="11" fillId="5" borderId="34" xfId="0" applyFont="1" applyFill="1" applyBorder="1" applyAlignment="1" applyProtection="1">
      <alignment vertical="center" wrapText="1"/>
      <protection locked="0"/>
    </xf>
    <xf numFmtId="0" fontId="11" fillId="5" borderId="26" xfId="0" applyFont="1" applyFill="1" applyBorder="1" applyAlignment="1" applyProtection="1">
      <alignment vertical="center" wrapText="1"/>
      <protection locked="0"/>
    </xf>
    <xf numFmtId="0" fontId="14" fillId="5" borderId="9" xfId="0" applyFont="1" applyFill="1" applyBorder="1" applyAlignment="1" applyProtection="1">
      <alignment horizontal="center" wrapText="1"/>
      <protection locked="0"/>
    </xf>
    <xf numFmtId="0" fontId="14" fillId="5" borderId="35" xfId="0" applyFont="1" applyFill="1" applyBorder="1" applyAlignment="1" applyProtection="1">
      <alignment horizontal="center" wrapText="1"/>
      <protection locked="0" hidden="1"/>
    </xf>
    <xf numFmtId="0" fontId="11" fillId="5" borderId="32" xfId="0" applyFont="1" applyFill="1" applyBorder="1" applyAlignment="1" applyProtection="1">
      <alignment vertical="center"/>
      <protection locked="0" hidden="1"/>
    </xf>
    <xf numFmtId="0" fontId="36" fillId="5" borderId="9" xfId="0" applyFont="1" applyFill="1" applyBorder="1" applyAlignment="1">
      <alignment vertical="top" wrapText="1"/>
    </xf>
    <xf numFmtId="0" fontId="18" fillId="5" borderId="23" xfId="0" applyFont="1" applyFill="1" applyBorder="1" applyAlignment="1" applyProtection="1">
      <alignment horizontal="right" wrapText="1"/>
      <protection locked="0" hidden="1"/>
    </xf>
    <xf numFmtId="0" fontId="12" fillId="5" borderId="36" xfId="0" applyFont="1" applyFill="1" applyBorder="1" applyAlignment="1">
      <alignment vertical="center" wrapText="1"/>
    </xf>
    <xf numFmtId="0" fontId="4" fillId="5" borderId="16" xfId="0" applyFont="1" applyFill="1" applyBorder="1" applyAlignment="1" applyProtection="1">
      <alignment horizontal="left" wrapText="1"/>
      <protection locked="0" hidden="1"/>
    </xf>
    <xf numFmtId="0" fontId="52" fillId="0" borderId="0" xfId="0" applyFont="1" applyAlignment="1" applyProtection="1">
      <alignment horizontal="right" wrapText="1"/>
      <protection locked="0" hidden="1"/>
    </xf>
    <xf numFmtId="0" fontId="4" fillId="0" borderId="37" xfId="0" applyFont="1" applyBorder="1" applyAlignment="1" applyProtection="1">
      <alignment horizontal="center"/>
      <protection locked="0" hidden="1"/>
    </xf>
    <xf numFmtId="0" fontId="38" fillId="0" borderId="0" xfId="0" applyFont="1" applyProtection="1">
      <protection locked="0" hidden="1"/>
    </xf>
    <xf numFmtId="2" fontId="25" fillId="5" borderId="5" xfId="74" applyNumberFormat="1" applyFont="1" applyFill="1" applyBorder="1" applyAlignment="1">
      <alignment horizontal="center" vertical="top" wrapText="1"/>
    </xf>
    <xf numFmtId="0" fontId="25" fillId="5" borderId="12" xfId="74" applyFont="1" applyFill="1" applyBorder="1" applyAlignment="1">
      <alignment horizontal="center" vertical="top" wrapText="1"/>
    </xf>
    <xf numFmtId="0" fontId="50" fillId="0" borderId="0" xfId="0" applyFont="1" applyAlignment="1">
      <alignment vertical="top" wrapText="1"/>
    </xf>
    <xf numFmtId="0" fontId="14" fillId="5" borderId="35" xfId="0" applyFont="1" applyFill="1" applyBorder="1" applyAlignment="1" applyProtection="1">
      <alignment horizontal="center" vertical="center" wrapText="1"/>
      <protection locked="0" hidden="1"/>
    </xf>
    <xf numFmtId="0" fontId="14" fillId="5" borderId="38" xfId="0" applyFont="1" applyFill="1" applyBorder="1" applyAlignment="1" applyProtection="1">
      <alignment horizontal="center" vertical="center" wrapText="1"/>
      <protection locked="0" hidden="1"/>
    </xf>
    <xf numFmtId="0" fontId="4" fillId="0" borderId="29" xfId="0" applyFont="1" applyBorder="1" applyAlignment="1" applyProtection="1">
      <alignment vertical="top" wrapText="1"/>
      <protection locked="0" hidden="1"/>
    </xf>
    <xf numFmtId="0" fontId="49" fillId="0" borderId="0" xfId="0" applyFont="1"/>
    <xf numFmtId="0" fontId="0" fillId="8" borderId="0" xfId="0" applyFill="1" applyProtection="1">
      <protection locked="0" hidden="1"/>
    </xf>
    <xf numFmtId="0" fontId="25" fillId="0" borderId="13" xfId="0" applyFont="1" applyBorder="1" applyAlignment="1">
      <alignment vertical="top" wrapText="1"/>
    </xf>
    <xf numFmtId="178" fontId="25" fillId="5" borderId="5" xfId="74"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locked="0" hidden="1"/>
    </xf>
    <xf numFmtId="0" fontId="38" fillId="0" borderId="0" xfId="0" applyFont="1" applyAlignment="1" applyProtection="1">
      <alignment horizontal="center" vertical="center" wrapText="1"/>
      <protection locked="0" hidden="1"/>
    </xf>
    <xf numFmtId="0" fontId="0" fillId="0" borderId="39" xfId="0" applyBorder="1"/>
    <xf numFmtId="0" fontId="63" fillId="2" borderId="0" xfId="0" applyFont="1" applyFill="1" applyProtection="1">
      <protection locked="0" hidden="1"/>
    </xf>
    <xf numFmtId="0" fontId="53" fillId="0" borderId="0" xfId="0" applyFont="1" applyAlignment="1">
      <alignment vertical="top" wrapText="1"/>
    </xf>
    <xf numFmtId="0" fontId="4" fillId="8" borderId="29" xfId="0" applyFont="1" applyFill="1" applyBorder="1" applyAlignment="1" applyProtection="1">
      <alignment vertical="center" wrapText="1"/>
      <protection locked="0" hidden="1"/>
    </xf>
    <xf numFmtId="0" fontId="11" fillId="5" borderId="40" xfId="0" applyFont="1" applyFill="1" applyBorder="1" applyAlignment="1" applyProtection="1">
      <alignment horizontal="center" vertical="center" wrapText="1"/>
      <protection locked="0" hidden="1"/>
    </xf>
    <xf numFmtId="0" fontId="11" fillId="5" borderId="41" xfId="0" applyFont="1" applyFill="1" applyBorder="1" applyAlignment="1" applyProtection="1">
      <alignment horizontal="center" vertical="center" wrapText="1"/>
      <protection locked="0" hidden="1"/>
    </xf>
    <xf numFmtId="0" fontId="0" fillId="0" borderId="0" xfId="0" applyAlignment="1" applyProtection="1">
      <alignment horizontal="center" vertical="center" wrapText="1"/>
      <protection locked="0" hidden="1"/>
    </xf>
    <xf numFmtId="2" fontId="25" fillId="5" borderId="13" xfId="74" applyNumberFormat="1" applyFont="1" applyFill="1" applyBorder="1" applyAlignment="1">
      <alignment horizontal="center" vertical="top" wrapText="1"/>
    </xf>
    <xf numFmtId="176" fontId="25" fillId="5" borderId="13" xfId="74" applyNumberFormat="1" applyFont="1" applyFill="1" applyBorder="1" applyAlignment="1">
      <alignment horizontal="center" vertical="top" wrapText="1"/>
    </xf>
    <xf numFmtId="0" fontId="64" fillId="8" borderId="13" xfId="0" applyFont="1" applyFill="1" applyBorder="1" applyAlignment="1" applyProtection="1">
      <alignment horizontal="left" vertical="center" wrapText="1"/>
      <protection locked="0" hidden="1"/>
    </xf>
    <xf numFmtId="0" fontId="25" fillId="5" borderId="12" xfId="74" applyFont="1" applyFill="1" applyBorder="1" applyAlignment="1">
      <alignment vertical="center" wrapText="1"/>
    </xf>
    <xf numFmtId="0" fontId="25" fillId="5" borderId="42" xfId="74" applyFont="1" applyFill="1" applyBorder="1" applyAlignment="1">
      <alignment vertical="top" wrapText="1"/>
    </xf>
    <xf numFmtId="0" fontId="25" fillId="5" borderId="43" xfId="74" applyFont="1" applyFill="1" applyBorder="1" applyAlignment="1">
      <alignment vertical="top" wrapText="1"/>
    </xf>
    <xf numFmtId="0" fontId="6" fillId="0" borderId="5" xfId="0" applyFont="1" applyBorder="1" applyAlignment="1">
      <alignment wrapText="1"/>
    </xf>
    <xf numFmtId="0" fontId="25" fillId="5" borderId="12" xfId="74" applyFont="1" applyFill="1" applyBorder="1" applyAlignment="1">
      <alignment horizontal="left" vertical="top" wrapText="1"/>
    </xf>
    <xf numFmtId="0" fontId="6" fillId="0" borderId="12" xfId="0" applyFont="1" applyBorder="1" applyAlignment="1">
      <alignment vertical="top" wrapText="1"/>
    </xf>
    <xf numFmtId="0" fontId="25" fillId="5" borderId="13" xfId="74" applyFont="1" applyFill="1" applyBorder="1" applyAlignment="1">
      <alignment vertical="top" wrapText="1"/>
    </xf>
    <xf numFmtId="0" fontId="47" fillId="5" borderId="44" xfId="0" applyFont="1" applyFill="1" applyBorder="1" applyAlignment="1" applyProtection="1">
      <alignment horizontal="center" vertical="center" wrapText="1"/>
      <protection locked="0" hidden="1"/>
    </xf>
    <xf numFmtId="0" fontId="47" fillId="0" borderId="45" xfId="0" applyFont="1" applyBorder="1" applyAlignment="1" applyProtection="1">
      <alignment horizontal="center" vertical="center" wrapText="1"/>
      <protection locked="0" hidden="1"/>
    </xf>
    <xf numFmtId="0" fontId="35" fillId="0" borderId="46" xfId="0" applyFont="1" applyBorder="1" applyAlignment="1" applyProtection="1">
      <alignment vertical="center" wrapText="1"/>
      <protection locked="0" hidden="1"/>
    </xf>
    <xf numFmtId="0" fontId="53" fillId="0" borderId="0" xfId="0" applyFont="1" applyAlignment="1">
      <alignment horizontal="left" vertical="top" wrapText="1"/>
    </xf>
    <xf numFmtId="176" fontId="0" fillId="5" borderId="7" xfId="0" applyNumberFormat="1" applyFill="1" applyBorder="1" applyAlignment="1">
      <alignment vertical="top" wrapText="1"/>
    </xf>
    <xf numFmtId="176" fontId="0" fillId="5" borderId="0" xfId="0" applyNumberFormat="1" applyFill="1"/>
    <xf numFmtId="176" fontId="9" fillId="5" borderId="0" xfId="0" applyNumberFormat="1" applyFont="1" applyFill="1"/>
    <xf numFmtId="176" fontId="14" fillId="5" borderId="0" xfId="0" applyNumberFormat="1" applyFont="1" applyFill="1" applyAlignment="1">
      <alignment horizontal="center" vertical="center" wrapText="1"/>
    </xf>
    <xf numFmtId="176" fontId="11" fillId="5" borderId="0" xfId="0" applyNumberFormat="1" applyFont="1" applyFill="1" applyAlignment="1">
      <alignment horizontal="center" vertical="center"/>
    </xf>
    <xf numFmtId="176" fontId="27" fillId="5" borderId="14" xfId="74" applyNumberFormat="1" applyFont="1" applyFill="1" applyBorder="1" applyAlignment="1">
      <alignment horizontal="center" vertical="center" wrapText="1"/>
    </xf>
    <xf numFmtId="176" fontId="0" fillId="0" borderId="0" xfId="0" applyNumberFormat="1"/>
    <xf numFmtId="0" fontId="0" fillId="5" borderId="13" xfId="0" applyFill="1"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hidden="1"/>
    </xf>
    <xf numFmtId="0" fontId="0" fillId="5" borderId="47" xfId="0" applyFill="1" applyBorder="1" applyAlignment="1" applyProtection="1">
      <alignment horizontal="left" vertical="center" wrapText="1"/>
      <protection locked="0" hidden="1"/>
    </xf>
    <xf numFmtId="0" fontId="0" fillId="5" borderId="36" xfId="0" applyFill="1" applyBorder="1" applyAlignment="1" applyProtection="1">
      <alignment horizontal="left" vertical="center" wrapText="1"/>
      <protection locked="0" hidden="1"/>
    </xf>
    <xf numFmtId="0" fontId="0" fillId="5" borderId="36" xfId="0" applyFill="1" applyBorder="1" applyAlignment="1" applyProtection="1">
      <alignment horizontal="left" vertical="center" wrapText="1"/>
      <protection locked="0"/>
    </xf>
    <xf numFmtId="0" fontId="0" fillId="0" borderId="13" xfId="0" applyBorder="1" applyAlignment="1" applyProtection="1">
      <alignment vertical="center" wrapText="1"/>
      <protection locked="0" hidden="1"/>
    </xf>
    <xf numFmtId="0" fontId="12" fillId="0" borderId="46" xfId="0" applyFont="1" applyBorder="1" applyAlignment="1" applyProtection="1">
      <alignment vertical="center" wrapText="1"/>
      <protection locked="0" hidden="1"/>
    </xf>
    <xf numFmtId="9" fontId="15" fillId="5" borderId="16" xfId="0" applyNumberFormat="1" applyFont="1" applyFill="1" applyBorder="1" applyAlignment="1" applyProtection="1">
      <alignment horizontal="left" vertical="center" wrapText="1"/>
      <protection locked="0"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locked="0" hidden="1"/>
    </xf>
    <xf numFmtId="0" fontId="0" fillId="0" borderId="0" xfId="0" applyAlignment="1" applyProtection="1">
      <alignment vertical="center"/>
      <protection locked="0" hidden="1"/>
    </xf>
    <xf numFmtId="0" fontId="11" fillId="5" borderId="22" xfId="0" applyFont="1" applyFill="1" applyBorder="1" applyAlignment="1" applyProtection="1">
      <alignment vertical="center" wrapText="1"/>
      <protection locked="0" hidden="1"/>
    </xf>
    <xf numFmtId="0" fontId="11" fillId="5" borderId="47" xfId="0" applyFont="1" applyFill="1" applyBorder="1" applyAlignment="1" applyProtection="1">
      <alignment vertical="center" wrapText="1"/>
      <protection locked="0" hidden="1"/>
    </xf>
    <xf numFmtId="0" fontId="44" fillId="5" borderId="0" xfId="1" applyFont="1" applyFill="1" applyBorder="1" applyAlignment="1" applyProtection="1">
      <alignment horizontal="center" vertical="center" wrapText="1"/>
      <protection locked="0" hidden="1"/>
    </xf>
    <xf numFmtId="0" fontId="11" fillId="5" borderId="48" xfId="0" applyFont="1" applyFill="1" applyBorder="1" applyAlignment="1" applyProtection="1">
      <alignment vertical="center" wrapText="1"/>
      <protection locked="0" hidden="1"/>
    </xf>
    <xf numFmtId="0" fontId="11" fillId="5" borderId="0" xfId="0" applyFont="1" applyFill="1" applyAlignment="1" applyProtection="1">
      <alignment vertical="center" wrapText="1"/>
      <protection locked="0" hidden="1"/>
    </xf>
    <xf numFmtId="0" fontId="46" fillId="5" borderId="0" xfId="0" applyFont="1" applyFill="1" applyAlignment="1" applyProtection="1">
      <alignment horizontal="center" vertical="center" wrapText="1"/>
      <protection locked="0" hidden="1"/>
    </xf>
    <xf numFmtId="0" fontId="14" fillId="5" borderId="48" xfId="0" applyFont="1" applyFill="1" applyBorder="1" applyAlignment="1" applyProtection="1">
      <alignment horizontal="center" vertical="center" wrapText="1"/>
      <protection locked="0" hidden="1"/>
    </xf>
    <xf numFmtId="0" fontId="11" fillId="0" borderId="0" xfId="0" applyFont="1" applyAlignment="1" applyProtection="1">
      <alignment horizontal="center" vertical="center" wrapText="1"/>
      <protection locked="0" hidden="1"/>
    </xf>
    <xf numFmtId="0" fontId="28" fillId="0" borderId="0" xfId="0" applyFont="1" applyAlignment="1" applyProtection="1">
      <alignment vertical="center" wrapText="1"/>
      <protection locked="0"/>
    </xf>
    <xf numFmtId="178" fontId="25" fillId="5" borderId="13" xfId="74" applyNumberFormat="1" applyFont="1" applyFill="1" applyBorder="1" applyAlignment="1">
      <alignment horizontal="center" vertical="top" wrapText="1"/>
    </xf>
    <xf numFmtId="0" fontId="5" fillId="0" borderId="29" xfId="0" applyFont="1" applyBorder="1" applyAlignment="1" applyProtection="1">
      <alignment vertical="top" wrapText="1"/>
      <protection locked="0" hidden="1"/>
    </xf>
    <xf numFmtId="9" fontId="65"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locked="0"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8" borderId="13" xfId="0" applyFont="1" applyFill="1" applyBorder="1" applyAlignment="1">
      <alignment vertical="center" wrapText="1"/>
    </xf>
    <xf numFmtId="0" fontId="53" fillId="8" borderId="13" xfId="6" applyFont="1" applyFill="1" applyBorder="1" applyAlignment="1">
      <alignment vertical="center" wrapText="1"/>
    </xf>
    <xf numFmtId="9" fontId="0" fillId="8" borderId="13" xfId="0" applyNumberFormat="1" applyFill="1" applyBorder="1" applyAlignment="1">
      <alignment vertical="center" wrapText="1"/>
    </xf>
    <xf numFmtId="0" fontId="14" fillId="5" borderId="0" xfId="0" applyFont="1" applyFill="1" applyAlignment="1" applyProtection="1">
      <alignment horizontal="center" vertical="center" wrapText="1"/>
      <protection locked="0" hidden="1"/>
    </xf>
    <xf numFmtId="0" fontId="15" fillId="5" borderId="4" xfId="0" applyFont="1" applyFill="1" applyBorder="1" applyAlignment="1">
      <alignment vertical="center" wrapText="1"/>
    </xf>
    <xf numFmtId="0" fontId="14" fillId="5" borderId="32" xfId="0" applyFont="1" applyFill="1" applyBorder="1" applyAlignment="1">
      <alignment wrapText="1"/>
    </xf>
    <xf numFmtId="0" fontId="42" fillId="5" borderId="0" xfId="1" applyFont="1" applyFill="1" applyBorder="1" applyAlignment="1" applyProtection="1">
      <alignment vertical="center" wrapText="1"/>
    </xf>
    <xf numFmtId="0" fontId="0" fillId="5" borderId="49" xfId="0" applyFill="1" applyBorder="1" applyAlignment="1" applyProtection="1">
      <alignment vertical="center" wrapText="1"/>
      <protection locked="0" hidden="1"/>
    </xf>
    <xf numFmtId="0" fontId="0" fillId="0" borderId="0" xfId="0" applyAlignment="1" applyProtection="1">
      <alignment vertical="center" wrapText="1"/>
      <protection locked="0" hidden="1"/>
    </xf>
    <xf numFmtId="0" fontId="11" fillId="5" borderId="21" xfId="0" applyFont="1" applyFill="1" applyBorder="1" applyAlignment="1" applyProtection="1">
      <alignment vertical="center" wrapText="1"/>
      <protection locked="0" hidden="1"/>
    </xf>
    <xf numFmtId="0" fontId="0" fillId="6" borderId="0" xfId="0" applyFill="1" applyAlignment="1" applyProtection="1">
      <alignment vertical="center" wrapText="1"/>
      <protection locked="0" hidden="1"/>
    </xf>
    <xf numFmtId="0" fontId="0" fillId="0" borderId="13" xfId="0" applyBorder="1" applyAlignment="1" applyProtection="1">
      <alignment vertical="center" wrapText="1"/>
      <protection locked="0"/>
    </xf>
    <xf numFmtId="0" fontId="0" fillId="0" borderId="50" xfId="0" applyBorder="1" applyAlignment="1" applyProtection="1">
      <alignment vertical="center" wrapText="1"/>
      <protection locked="0"/>
    </xf>
    <xf numFmtId="0" fontId="0" fillId="6" borderId="0" xfId="0" applyFill="1" applyAlignment="1" applyProtection="1">
      <alignment vertical="center" wrapText="1"/>
      <protection locked="0"/>
    </xf>
    <xf numFmtId="0" fontId="0" fillId="0" borderId="0" xfId="0" applyAlignment="1" applyProtection="1">
      <alignment vertical="center" wrapText="1"/>
      <protection locked="0"/>
    </xf>
    <xf numFmtId="0" fontId="66" fillId="0" borderId="0" xfId="0" applyFont="1" applyAlignment="1" applyProtection="1">
      <alignment vertical="center" wrapText="1"/>
      <protection locked="0"/>
    </xf>
    <xf numFmtId="0" fontId="0" fillId="0" borderId="0" xfId="0" applyAlignment="1">
      <alignment vertical="center" wrapText="1"/>
    </xf>
    <xf numFmtId="0" fontId="0" fillId="0" borderId="42" xfId="0" applyBorder="1" applyAlignment="1" applyProtection="1">
      <alignment horizontal="left" vertical="center" wrapText="1"/>
      <protection locked="0"/>
    </xf>
    <xf numFmtId="49" fontId="0" fillId="0" borderId="0" xfId="0" applyNumberFormat="1" applyAlignment="1">
      <alignment vertical="center"/>
    </xf>
    <xf numFmtId="0" fontId="71" fillId="0" borderId="0" xfId="0" applyFont="1" applyAlignment="1">
      <alignment vertical="top" wrapText="1"/>
    </xf>
    <xf numFmtId="0" fontId="0" fillId="8" borderId="13" xfId="0" applyFill="1" applyBorder="1" applyAlignment="1">
      <alignment vertical="center" wrapText="1"/>
    </xf>
    <xf numFmtId="0" fontId="49" fillId="0" borderId="0" xfId="6" applyFont="1" applyAlignment="1">
      <alignment horizontal="left" vertical="top" wrapText="1"/>
    </xf>
    <xf numFmtId="0" fontId="26" fillId="8" borderId="13" xfId="0" applyFont="1" applyFill="1" applyBorder="1" applyAlignment="1">
      <alignment vertical="center" wrapText="1"/>
    </xf>
    <xf numFmtId="0" fontId="15" fillId="5" borderId="16" xfId="0" applyFont="1" applyFill="1" applyBorder="1" applyAlignment="1" applyProtection="1">
      <alignment horizontal="left" vertical="center" wrapText="1"/>
      <protection locked="0" hidden="1"/>
    </xf>
    <xf numFmtId="0" fontId="73" fillId="0" borderId="29" xfId="0" applyFont="1" applyBorder="1" applyAlignment="1" applyProtection="1">
      <alignment vertical="center" wrapText="1"/>
      <protection locked="0" hidden="1"/>
    </xf>
    <xf numFmtId="176" fontId="53" fillId="0" borderId="0" xfId="0" applyNumberFormat="1" applyFont="1" applyFill="1" applyBorder="1" applyAlignment="1" applyProtection="1">
      <alignment horizontal="left" vertical="top" wrapText="1"/>
    </xf>
    <xf numFmtId="176" fontId="49" fillId="0" borderId="0" xfId="0" applyNumberFormat="1" applyFont="1" applyFill="1" applyBorder="1" applyAlignment="1" applyProtection="1">
      <alignment vertical="top" wrapText="1"/>
    </xf>
    <xf numFmtId="0" fontId="65" fillId="0" borderId="0" xfId="6" applyFont="1" applyAlignment="1">
      <alignment horizontal="left" vertical="top" wrapText="1"/>
    </xf>
    <xf numFmtId="0" fontId="49" fillId="0" borderId="0" xfId="0" applyFont="1" applyAlignment="1">
      <alignment horizontal="left" vertical="top" wrapText="1"/>
    </xf>
    <xf numFmtId="0" fontId="49" fillId="0" borderId="0" xfId="73" applyFont="1" applyAlignment="1">
      <alignment vertical="top" wrapText="1"/>
    </xf>
    <xf numFmtId="176" fontId="53" fillId="0" borderId="0" xfId="0" applyNumberFormat="1" applyFont="1" applyFill="1" applyBorder="1" applyAlignment="1" applyProtection="1">
      <alignment vertical="top" wrapText="1"/>
    </xf>
    <xf numFmtId="9" fontId="76" fillId="0" borderId="0" xfId="0" applyNumberFormat="1" applyFont="1" applyFill="1" applyBorder="1" applyAlignment="1" applyProtection="1">
      <alignment horizontal="left" vertical="top" wrapText="1"/>
    </xf>
    <xf numFmtId="0" fontId="65" fillId="0" borderId="0" xfId="6" applyFont="1" applyAlignment="1">
      <alignment horizontal="justify" vertical="top"/>
    </xf>
    <xf numFmtId="0" fontId="49" fillId="0" borderId="0" xfId="6" applyFont="1" applyAlignment="1">
      <alignment horizontal="justify" vertical="top"/>
    </xf>
    <xf numFmtId="0" fontId="49" fillId="0" borderId="0" xfId="0" applyFont="1" applyAlignment="1">
      <alignment horizontal="left" vertical="top"/>
    </xf>
    <xf numFmtId="0" fontId="76" fillId="0" borderId="0" xfId="6" applyFont="1" applyAlignment="1">
      <alignment horizontal="justify" vertical="top"/>
    </xf>
    <xf numFmtId="0" fontId="54" fillId="0" borderId="0" xfId="6" applyFont="1" applyAlignment="1">
      <alignment horizontal="left" vertical="top" wrapText="1"/>
    </xf>
    <xf numFmtId="0" fontId="76" fillId="0" borderId="0" xfId="6" applyFont="1" applyAlignment="1">
      <alignment horizontal="left" vertical="top" wrapText="1"/>
    </xf>
    <xf numFmtId="0" fontId="77" fillId="0" borderId="0" xfId="6" applyFont="1" applyAlignment="1">
      <alignment vertical="top" wrapText="1"/>
    </xf>
    <xf numFmtId="0" fontId="65" fillId="0" borderId="0" xfId="6" applyFont="1" applyAlignment="1">
      <alignment vertical="top" wrapText="1"/>
    </xf>
    <xf numFmtId="0" fontId="78" fillId="0" borderId="0" xfId="0" applyFont="1"/>
    <xf numFmtId="176" fontId="53" fillId="0" borderId="0" xfId="0" applyNumberFormat="1" applyFont="1" applyFill="1" applyBorder="1" applyAlignment="1" applyProtection="1">
      <alignment horizontal="left" vertical="top" wrapText="1"/>
      <protection locked="0" hidden="1"/>
    </xf>
    <xf numFmtId="0" fontId="79" fillId="0" borderId="0" xfId="31" applyFont="1" applyAlignment="1">
      <alignment horizontal="left" vertical="top" wrapText="1"/>
    </xf>
    <xf numFmtId="176" fontId="0" fillId="0" borderId="0" xfId="0" applyNumberFormat="1" applyFont="1" applyFill="1" applyBorder="1" applyProtection="1"/>
    <xf numFmtId="0" fontId="0" fillId="8" borderId="13" xfId="0" applyFill="1" applyBorder="1" applyAlignment="1">
      <alignment vertical="top" wrapText="1"/>
    </xf>
    <xf numFmtId="0" fontId="53" fillId="8" borderId="13" xfId="0" applyFont="1" applyFill="1" applyBorder="1" applyAlignment="1">
      <alignment vertical="top" wrapText="1"/>
    </xf>
    <xf numFmtId="0" fontId="53" fillId="8" borderId="13" xfId="6" applyFont="1" applyFill="1" applyBorder="1" applyAlignment="1">
      <alignment vertical="top" wrapText="1"/>
    </xf>
    <xf numFmtId="0" fontId="8" fillId="0" borderId="13" xfId="1" applyFill="1" applyBorder="1" applyAlignment="1">
      <alignment vertical="center"/>
      <protection locked="0"/>
    </xf>
    <xf numFmtId="0" fontId="8" fillId="0" borderId="13" xfId="1" applyBorder="1" applyAlignment="1">
      <alignment vertical="center"/>
      <protection locked="0"/>
    </xf>
    <xf numFmtId="0" fontId="1" fillId="0" borderId="0" xfId="96" applyAlignment="1">
      <alignment vertical="top" wrapText="1"/>
    </xf>
    <xf numFmtId="0" fontId="53" fillId="0" borderId="0" xfId="6" applyFont="1" applyAlignment="1">
      <alignment horizontal="left" vertical="top" wrapText="1"/>
    </xf>
    <xf numFmtId="0" fontId="53" fillId="0" borderId="0" xfId="6" applyFont="1" applyAlignment="1">
      <alignment horizontal="justify" vertical="top"/>
    </xf>
    <xf numFmtId="0" fontId="53" fillId="0" borderId="0" xfId="10" applyFont="1" applyAlignment="1">
      <alignment horizontal="left" vertical="top" wrapText="1"/>
    </xf>
    <xf numFmtId="0" fontId="14" fillId="5" borderId="21" xfId="0" applyFont="1" applyFill="1" applyBorder="1" applyAlignment="1" applyProtection="1">
      <alignment horizontal="left" wrapText="1"/>
      <protection locked="0" hidden="1"/>
    </xf>
    <xf numFmtId="9" fontId="0" fillId="0" borderId="13" xfId="0" applyNumberFormat="1" applyBorder="1" applyAlignment="1" applyProtection="1">
      <alignment horizontal="left" vertical="center" wrapText="1"/>
      <protection locked="0" hidden="1"/>
    </xf>
    <xf numFmtId="0" fontId="75" fillId="0" borderId="0" xfId="11" applyFont="1" applyAlignment="1">
      <alignment horizontal="left" vertical="top" wrapText="1"/>
    </xf>
    <xf numFmtId="0" fontId="49" fillId="0" borderId="0" xfId="11" applyFont="1" applyAlignment="1">
      <alignment horizontal="left" vertical="top" wrapText="1"/>
    </xf>
    <xf numFmtId="0" fontId="72" fillId="0" borderId="0" xfId="0" applyFont="1" applyAlignment="1">
      <alignment vertical="top" wrapText="1"/>
    </xf>
    <xf numFmtId="0" fontId="50" fillId="0" borderId="0" xfId="31" applyFont="1" applyAlignment="1">
      <alignment vertical="top" wrapText="1"/>
    </xf>
    <xf numFmtId="49" fontId="0" fillId="0" borderId="13" xfId="0" applyNumberFormat="1" applyBorder="1" applyAlignment="1" applyProtection="1">
      <alignment horizontal="left" vertical="center" wrapText="1"/>
      <protection locked="0" hidden="1"/>
    </xf>
    <xf numFmtId="49" fontId="15" fillId="5" borderId="31" xfId="0" applyNumberFormat="1" applyFont="1" applyFill="1" applyBorder="1" applyAlignment="1" applyProtection="1">
      <alignment horizontal="left" vertical="center" wrapText="1"/>
      <protection locked="0"/>
    </xf>
    <xf numFmtId="176" fontId="25" fillId="0" borderId="13" xfId="74" applyNumberFormat="1" applyFont="1" applyBorder="1" applyAlignment="1">
      <alignment horizontal="center" vertical="top" wrapText="1"/>
    </xf>
    <xf numFmtId="0" fontId="11" fillId="5" borderId="10" xfId="0" applyFont="1" applyFill="1" applyBorder="1" applyAlignment="1" applyProtection="1">
      <alignment vertical="center" wrapText="1"/>
      <protection locked="0"/>
    </xf>
    <xf numFmtId="0" fontId="0" fillId="0" borderId="0" xfId="0" applyProtection="1">
      <protection locked="0"/>
    </xf>
    <xf numFmtId="0" fontId="0" fillId="5" borderId="0" xfId="0" applyFill="1" applyProtection="1">
      <protection locked="0"/>
    </xf>
    <xf numFmtId="0" fontId="11" fillId="5" borderId="11"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3" xfId="0" applyBorder="1"/>
    <xf numFmtId="0" fontId="0" fillId="0" borderId="0" xfId="0" applyAlignment="1">
      <alignment horizontal="left" vertical="center"/>
    </xf>
    <xf numFmtId="0" fontId="0" fillId="5" borderId="14" xfId="0" applyFill="1" applyBorder="1" applyAlignment="1" applyProtection="1">
      <alignment horizontal="left" vertical="center" wrapText="1"/>
      <protection locked="0"/>
    </xf>
    <xf numFmtId="0" fontId="0" fillId="0" borderId="56" xfId="0" applyBorder="1" applyAlignment="1" applyProtection="1">
      <alignment vertical="center" wrapText="1"/>
      <protection locked="0"/>
    </xf>
    <xf numFmtId="0" fontId="0" fillId="0" borderId="13" xfId="0" applyBorder="1" applyAlignment="1" applyProtection="1">
      <alignment horizontal="left" vertical="center" wrapText="1"/>
      <protection locked="0" hidden="1"/>
    </xf>
    <xf numFmtId="0" fontId="0" fillId="0" borderId="57" xfId="0" applyBorder="1" applyAlignment="1" applyProtection="1">
      <alignment horizontal="left" vertical="center" wrapText="1"/>
      <protection locked="0" hidden="1"/>
    </xf>
    <xf numFmtId="0" fontId="0" fillId="5" borderId="58" xfId="0" applyFill="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5" borderId="59" xfId="0" applyFill="1" applyBorder="1" applyAlignment="1" applyProtection="1">
      <alignment horizontal="left" vertical="center" wrapText="1"/>
      <protection locked="0" hidden="1"/>
    </xf>
    <xf numFmtId="0" fontId="0" fillId="5" borderId="60" xfId="0" applyFill="1" applyBorder="1" applyAlignment="1" applyProtection="1">
      <alignment horizontal="left" vertical="center" wrapText="1"/>
      <protection locked="0" hidden="1"/>
    </xf>
    <xf numFmtId="0" fontId="0" fillId="5" borderId="61" xfId="0" applyFill="1" applyBorder="1" applyAlignment="1" applyProtection="1">
      <alignment horizontal="left" vertical="center" wrapText="1"/>
      <protection locked="0" hidden="1"/>
    </xf>
    <xf numFmtId="49" fontId="0" fillId="0" borderId="13" xfId="0" applyNumberFormat="1" applyBorder="1" applyProtection="1">
      <protection locked="0"/>
    </xf>
    <xf numFmtId="0" fontId="0" fillId="0" borderId="42" xfId="0" applyBorder="1" applyAlignment="1" applyProtection="1">
      <alignment horizontal="left" vertical="center" wrapText="1"/>
      <protection locked="0" hidden="1"/>
    </xf>
    <xf numFmtId="0" fontId="0" fillId="0" borderId="13" xfId="0" applyBorder="1" applyAlignment="1" applyProtection="1">
      <alignment vertical="center" wrapText="1"/>
      <protection locked="0" hidden="1"/>
    </xf>
    <xf numFmtId="0" fontId="0" fillId="0" borderId="42" xfId="0" applyBorder="1" applyAlignment="1" applyProtection="1">
      <alignment horizontal="left" vertical="center" wrapText="1"/>
      <protection locked="0"/>
    </xf>
    <xf numFmtId="0" fontId="0" fillId="5" borderId="47" xfId="0" applyFill="1" applyBorder="1" applyAlignment="1" applyProtection="1">
      <alignment horizontal="left" vertical="center" wrapText="1"/>
      <protection locked="0" hidden="1"/>
    </xf>
    <xf numFmtId="0" fontId="0" fillId="5" borderId="36" xfId="0" applyFill="1" applyBorder="1" applyAlignment="1" applyProtection="1">
      <alignment horizontal="left" vertical="center" wrapText="1"/>
      <protection locked="0" hidden="1"/>
    </xf>
    <xf numFmtId="0" fontId="0" fillId="0" borderId="13" xfId="0" applyBorder="1" applyAlignment="1" applyProtection="1">
      <alignment vertical="center" wrapText="1"/>
      <protection locked="0"/>
    </xf>
    <xf numFmtId="0" fontId="0" fillId="5" borderId="36" xfId="0" applyFill="1" applyBorder="1" applyAlignment="1" applyProtection="1">
      <alignment horizontal="left" vertical="center" wrapText="1"/>
      <protection locked="0"/>
    </xf>
    <xf numFmtId="0" fontId="0" fillId="0" borderId="50" xfId="0" applyBorder="1" applyAlignment="1" applyProtection="1">
      <alignment vertical="center" wrapText="1"/>
      <protection locked="0"/>
    </xf>
    <xf numFmtId="1" fontId="0" fillId="5" borderId="47" xfId="0" applyNumberFormat="1" applyFill="1" applyBorder="1" applyAlignment="1" applyProtection="1">
      <alignment horizontal="left" vertical="center" wrapText="1"/>
      <protection locked="0" hidden="1"/>
    </xf>
    <xf numFmtId="0" fontId="0" fillId="5" borderId="13" xfId="0" applyFill="1" applyBorder="1" applyAlignment="1" applyProtection="1">
      <alignment horizontal="left" vertical="center" wrapText="1"/>
      <protection locked="0"/>
    </xf>
    <xf numFmtId="0" fontId="25" fillId="0" borderId="42" xfId="74" applyFont="1" applyBorder="1" applyAlignment="1">
      <alignment horizontal="center" vertical="top" wrapText="1"/>
    </xf>
    <xf numFmtId="0" fontId="25" fillId="0" borderId="43" xfId="74" applyFont="1" applyBorder="1" applyAlignment="1">
      <alignment horizontal="center" vertical="top" wrapText="1"/>
    </xf>
    <xf numFmtId="0" fontId="25" fillId="0" borderId="5" xfId="74" applyFont="1" applyBorder="1" applyAlignment="1">
      <alignment horizontal="center" vertical="top" wrapText="1"/>
    </xf>
    <xf numFmtId="176" fontId="25" fillId="0" borderId="42" xfId="74" applyNumberFormat="1" applyFont="1" applyBorder="1" applyAlignment="1">
      <alignment horizontal="center" vertical="top" wrapText="1"/>
    </xf>
    <xf numFmtId="176" fontId="25" fillId="0" borderId="43" xfId="74" applyNumberFormat="1" applyFont="1" applyBorder="1" applyAlignment="1">
      <alignment horizontal="center" vertical="top" wrapText="1"/>
    </xf>
    <xf numFmtId="176" fontId="25" fillId="0" borderId="5" xfId="74" applyNumberFormat="1" applyFont="1" applyBorder="1" applyAlignment="1">
      <alignment horizontal="center" vertical="top" wrapText="1"/>
    </xf>
    <xf numFmtId="0" fontId="25" fillId="5" borderId="42" xfId="74" applyFont="1" applyFill="1" applyBorder="1" applyAlignment="1">
      <alignment horizontal="left" vertical="top" wrapText="1"/>
    </xf>
    <xf numFmtId="0" fontId="25" fillId="5" borderId="43" xfId="74" applyFont="1" applyFill="1" applyBorder="1" applyAlignment="1">
      <alignment horizontal="left" vertical="top" wrapText="1"/>
    </xf>
    <xf numFmtId="0" fontId="25" fillId="5" borderId="5" xfId="74" applyFont="1" applyFill="1" applyBorder="1" applyAlignment="1">
      <alignment horizontal="left" vertical="top" wrapText="1"/>
    </xf>
    <xf numFmtId="0" fontId="12" fillId="5" borderId="9"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6" fillId="5" borderId="39" xfId="0" applyFont="1" applyFill="1" applyBorder="1" applyAlignment="1">
      <alignment horizontal="center"/>
    </xf>
    <xf numFmtId="0" fontId="9" fillId="5" borderId="0" xfId="0" applyFont="1" applyFill="1" applyAlignment="1">
      <alignment horizontal="center"/>
    </xf>
    <xf numFmtId="0" fontId="26" fillId="5" borderId="0" xfId="0" applyFont="1" applyFill="1" applyAlignment="1">
      <alignment horizontal="center" vertical="center" wrapText="1"/>
    </xf>
    <xf numFmtId="0" fontId="26" fillId="5" borderId="51" xfId="0" applyFont="1" applyFill="1" applyBorder="1" applyAlignment="1">
      <alignment horizontal="center" vertical="center" wrapText="1"/>
    </xf>
    <xf numFmtId="0" fontId="25" fillId="5" borderId="42" xfId="74" applyFont="1" applyFill="1" applyBorder="1" applyAlignment="1">
      <alignment horizontal="center" vertical="top" wrapText="1"/>
    </xf>
    <xf numFmtId="0" fontId="25" fillId="5" borderId="43" xfId="74" applyFont="1" applyFill="1" applyBorder="1" applyAlignment="1">
      <alignment horizontal="center" vertical="top" wrapText="1"/>
    </xf>
    <xf numFmtId="0" fontId="25" fillId="5" borderId="5" xfId="74" applyFont="1" applyFill="1" applyBorder="1" applyAlignment="1">
      <alignment horizontal="center" vertical="top" wrapText="1"/>
    </xf>
    <xf numFmtId="176" fontId="25" fillId="5" borderId="42" xfId="74" applyNumberFormat="1" applyFont="1" applyFill="1" applyBorder="1" applyAlignment="1">
      <alignment horizontal="center" vertical="top" wrapText="1"/>
    </xf>
    <xf numFmtId="176" fontId="25" fillId="5" borderId="43" xfId="74" applyNumberFormat="1" applyFont="1" applyFill="1" applyBorder="1" applyAlignment="1">
      <alignment horizontal="center" vertical="top" wrapText="1"/>
    </xf>
    <xf numFmtId="176" fontId="25" fillId="5" borderId="5" xfId="74" applyNumberFormat="1" applyFont="1" applyFill="1" applyBorder="1" applyAlignment="1">
      <alignment horizontal="center" vertical="top" wrapText="1"/>
    </xf>
    <xf numFmtId="2" fontId="25" fillId="5" borderId="42" xfId="74" applyNumberFormat="1" applyFont="1" applyFill="1" applyBorder="1" applyAlignment="1">
      <alignment horizontal="center" vertical="top" wrapText="1"/>
    </xf>
    <xf numFmtId="2" fontId="25" fillId="5" borderId="43" xfId="74" applyNumberFormat="1" applyFont="1" applyFill="1" applyBorder="1" applyAlignment="1">
      <alignment horizontal="center" vertical="top" wrapText="1"/>
    </xf>
    <xf numFmtId="2" fontId="25" fillId="5" borderId="5" xfId="74" applyNumberFormat="1" applyFont="1" applyFill="1" applyBorder="1" applyAlignment="1">
      <alignment horizontal="center" vertical="top" wrapText="1"/>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0" fillId="5" borderId="22" xfId="0" applyFill="1" applyBorder="1" applyAlignment="1" applyProtection="1">
      <alignment horizontal="center"/>
      <protection locked="0" hidden="1"/>
    </xf>
    <xf numFmtId="0" fontId="0" fillId="5" borderId="10" xfId="0" applyFill="1" applyBorder="1" applyAlignment="1">
      <alignment horizontal="center"/>
    </xf>
    <xf numFmtId="0" fontId="0" fillId="5" borderId="11" xfId="0" applyFill="1" applyBorder="1" applyAlignment="1">
      <alignment horizontal="center"/>
    </xf>
    <xf numFmtId="49" fontId="15" fillId="0" borderId="52" xfId="0" applyNumberFormat="1" applyFont="1" applyBorder="1" applyAlignment="1" applyProtection="1">
      <alignment horizontal="left" vertical="center" wrapText="1"/>
      <protection locked="0"/>
    </xf>
    <xf numFmtId="49" fontId="15" fillId="0" borderId="4" xfId="0" applyNumberFormat="1" applyFont="1" applyBorder="1" applyAlignment="1" applyProtection="1">
      <alignment horizontal="left" vertical="center" wrapText="1"/>
      <protection locked="0"/>
    </xf>
    <xf numFmtId="49" fontId="15" fillId="0" borderId="31" xfId="0" applyNumberFormat="1" applyFont="1" applyBorder="1" applyAlignment="1" applyProtection="1">
      <alignment horizontal="left" vertical="center" wrapText="1"/>
      <protection locked="0"/>
    </xf>
    <xf numFmtId="0" fontId="15" fillId="5" borderId="52" xfId="0" applyFont="1" applyFill="1" applyBorder="1" applyAlignment="1" applyProtection="1">
      <alignment horizontal="left" vertical="center"/>
      <protection locked="0"/>
    </xf>
    <xf numFmtId="0" fontId="15" fillId="5" borderId="31" xfId="0" applyFont="1" applyFill="1" applyBorder="1" applyAlignment="1" applyProtection="1">
      <alignment horizontal="left" vertical="center"/>
      <protection locked="0"/>
    </xf>
    <xf numFmtId="177" fontId="14" fillId="5" borderId="28" xfId="0" applyNumberFormat="1" applyFont="1" applyFill="1" applyBorder="1" applyAlignment="1" applyProtection="1">
      <alignment horizontal="center" wrapText="1"/>
      <protection locked="0"/>
    </xf>
    <xf numFmtId="177" fontId="14" fillId="5" borderId="53" xfId="0" applyNumberFormat="1" applyFont="1" applyFill="1" applyBorder="1" applyAlignment="1" applyProtection="1">
      <alignment horizontal="center" wrapText="1"/>
      <protection locked="0"/>
    </xf>
    <xf numFmtId="0" fontId="14" fillId="5" borderId="21" xfId="0" applyFont="1" applyFill="1" applyBorder="1" applyAlignment="1" applyProtection="1">
      <alignment horizontal="center" wrapText="1"/>
      <protection locked="0" hidden="1"/>
    </xf>
    <xf numFmtId="0" fontId="14" fillId="5" borderId="21" xfId="0" applyFont="1" applyFill="1" applyBorder="1" applyAlignment="1" applyProtection="1">
      <alignment horizontal="left" wrapText="1"/>
      <protection locked="0" hidden="1"/>
    </xf>
    <xf numFmtId="0" fontId="15" fillId="0" borderId="52" xfId="0" applyFont="1" applyBorder="1" applyAlignment="1" applyProtection="1">
      <alignment horizontal="left" vertical="center"/>
      <protection locked="0"/>
    </xf>
    <xf numFmtId="0" fontId="15" fillId="0" borderId="31" xfId="0" applyFont="1" applyBorder="1" applyAlignment="1" applyProtection="1">
      <alignment horizontal="left" vertical="center"/>
      <protection locked="0"/>
    </xf>
    <xf numFmtId="0" fontId="11" fillId="5" borderId="52" xfId="0" applyFont="1" applyFill="1" applyBorder="1" applyAlignment="1" applyProtection="1">
      <alignment horizontal="left" vertical="center" wrapText="1"/>
      <protection locked="0"/>
    </xf>
    <xf numFmtId="0" fontId="11" fillId="5" borderId="4" xfId="0" applyFont="1" applyFill="1" applyBorder="1" applyAlignment="1" applyProtection="1">
      <alignment horizontal="left" vertical="center" wrapText="1"/>
      <protection locked="0"/>
    </xf>
    <xf numFmtId="0" fontId="11" fillId="5" borderId="31" xfId="0" applyFont="1" applyFill="1" applyBorder="1" applyAlignment="1" applyProtection="1">
      <alignment horizontal="left" vertical="center" wrapText="1"/>
      <protection locked="0"/>
    </xf>
    <xf numFmtId="0" fontId="14" fillId="5" borderId="4" xfId="0" applyFont="1" applyFill="1" applyBorder="1" applyAlignment="1" applyProtection="1">
      <alignment horizontal="left" wrapText="1"/>
      <protection locked="0" hidden="1"/>
    </xf>
    <xf numFmtId="0" fontId="67" fillId="5" borderId="52" xfId="1" applyFont="1" applyFill="1" applyBorder="1" applyAlignment="1">
      <alignment horizontal="left" vertical="center" wrapText="1"/>
      <protection locked="0"/>
    </xf>
    <xf numFmtId="0" fontId="68" fillId="5" borderId="4" xfId="0" applyFont="1" applyFill="1" applyBorder="1" applyAlignment="1" applyProtection="1">
      <alignment horizontal="left" vertical="center" wrapText="1"/>
      <protection locked="0"/>
    </xf>
    <xf numFmtId="0" fontId="68" fillId="5" borderId="31" xfId="0" applyFont="1" applyFill="1" applyBorder="1" applyAlignment="1" applyProtection="1">
      <alignment horizontal="left" vertical="center" wrapText="1"/>
      <protection locked="0"/>
    </xf>
    <xf numFmtId="0" fontId="0" fillId="5" borderId="6" xfId="0" applyFill="1" applyBorder="1" applyAlignment="1">
      <alignment horizontal="center" vertical="top" wrapText="1"/>
    </xf>
    <xf numFmtId="0" fontId="0" fillId="5" borderId="7" xfId="0" applyFill="1" applyBorder="1" applyAlignment="1">
      <alignment horizontal="center" vertical="top" wrapText="1"/>
    </xf>
    <xf numFmtId="0" fontId="0" fillId="5" borderId="8" xfId="0" applyFill="1" applyBorder="1" applyAlignment="1">
      <alignment horizontal="center" vertical="top" wrapText="1"/>
    </xf>
    <xf numFmtId="0" fontId="13" fillId="5" borderId="52" xfId="0" applyFont="1" applyFill="1" applyBorder="1" applyAlignment="1" applyProtection="1">
      <alignment horizontal="center" vertical="center"/>
      <protection locked="0" hidden="1"/>
    </xf>
    <xf numFmtId="0" fontId="13" fillId="5" borderId="4" xfId="0" applyFont="1" applyFill="1" applyBorder="1" applyAlignment="1" applyProtection="1">
      <alignment horizontal="center" vertical="center"/>
      <protection locked="0" hidden="1"/>
    </xf>
    <xf numFmtId="0" fontId="13" fillId="5" borderId="31" xfId="0" applyFont="1" applyFill="1" applyBorder="1" applyAlignment="1" applyProtection="1">
      <alignment horizontal="center" vertical="center"/>
      <protection locked="0" hidden="1"/>
    </xf>
    <xf numFmtId="49" fontId="15" fillId="5" borderId="28" xfId="0" applyNumberFormat="1" applyFont="1" applyFill="1" applyBorder="1" applyAlignment="1" applyProtection="1">
      <alignment horizontal="left" vertical="center" wrapText="1"/>
      <protection locked="0"/>
    </xf>
    <xf numFmtId="49" fontId="15" fillId="5" borderId="21" xfId="0" applyNumberFormat="1" applyFont="1" applyFill="1" applyBorder="1" applyAlignment="1" applyProtection="1">
      <alignment horizontal="left" vertical="center" wrapText="1"/>
      <protection locked="0"/>
    </xf>
    <xf numFmtId="49" fontId="15" fillId="5" borderId="53" xfId="0" applyNumberFormat="1" applyFont="1" applyFill="1" applyBorder="1" applyAlignment="1" applyProtection="1">
      <alignment horizontal="left" vertical="center" wrapText="1"/>
      <protection locked="0"/>
    </xf>
    <xf numFmtId="49" fontId="15" fillId="5" borderId="52" xfId="0" applyNumberFormat="1" applyFont="1" applyFill="1" applyBorder="1" applyAlignment="1" applyProtection="1">
      <alignment horizontal="left" vertical="center" wrapText="1"/>
      <protection locked="0"/>
    </xf>
    <xf numFmtId="49" fontId="15" fillId="5" borderId="4" xfId="0" applyNumberFormat="1" applyFont="1" applyFill="1" applyBorder="1" applyAlignment="1" applyProtection="1">
      <alignment horizontal="left" vertical="center" wrapText="1"/>
      <protection locked="0"/>
    </xf>
    <xf numFmtId="49" fontId="15" fillId="5" borderId="31" xfId="0" applyNumberFormat="1" applyFont="1" applyFill="1" applyBorder="1" applyAlignment="1" applyProtection="1">
      <alignment horizontal="left" vertical="center" wrapText="1"/>
      <protection locked="0"/>
    </xf>
    <xf numFmtId="0" fontId="14" fillId="5" borderId="0" xfId="0" applyFont="1" applyFill="1" applyAlignment="1" applyProtection="1">
      <alignment horizontal="center" vertical="center" wrapText="1"/>
      <protection locked="0" hidden="1"/>
    </xf>
    <xf numFmtId="0" fontId="15" fillId="5" borderId="54" xfId="0" applyFont="1" applyFill="1" applyBorder="1" applyAlignment="1" applyProtection="1">
      <alignment horizontal="left" vertical="center" wrapText="1"/>
      <protection locked="0"/>
    </xf>
    <xf numFmtId="0" fontId="15" fillId="5" borderId="22" xfId="0" applyFont="1" applyFill="1" applyBorder="1" applyAlignment="1" applyProtection="1">
      <alignment horizontal="left" vertical="center" wrapText="1"/>
      <protection locked="0"/>
    </xf>
    <xf numFmtId="0" fontId="15" fillId="5" borderId="47" xfId="0" applyFont="1" applyFill="1" applyBorder="1" applyAlignment="1" applyProtection="1">
      <alignment horizontal="left" vertical="center" wrapText="1"/>
      <protection locked="0"/>
    </xf>
    <xf numFmtId="0" fontId="24" fillId="0" borderId="22" xfId="1" applyFont="1" applyFill="1" applyBorder="1" applyAlignment="1" applyProtection="1">
      <alignment horizontal="center" vertical="center" wrapText="1"/>
      <protection locked="0" hidden="1"/>
    </xf>
    <xf numFmtId="0" fontId="24" fillId="5" borderId="0" xfId="1" applyFont="1" applyFill="1" applyBorder="1" applyAlignment="1">
      <alignment horizontal="center"/>
      <protection locked="0"/>
    </xf>
    <xf numFmtId="49" fontId="70" fillId="5" borderId="52" xfId="1" applyNumberFormat="1" applyFont="1" applyFill="1" applyBorder="1" applyAlignment="1">
      <alignment horizontal="left" vertical="center" wrapText="1"/>
      <protection locked="0"/>
    </xf>
    <xf numFmtId="49" fontId="70" fillId="5" borderId="4" xfId="1" applyNumberFormat="1" applyFont="1" applyFill="1" applyBorder="1" applyAlignment="1">
      <alignment horizontal="left" vertical="center" wrapText="1"/>
      <protection locked="0"/>
    </xf>
    <xf numFmtId="49" fontId="70" fillId="5" borderId="31" xfId="1" applyNumberFormat="1" applyFont="1" applyFill="1" applyBorder="1" applyAlignment="1">
      <alignment horizontal="left" vertical="center" wrapText="1"/>
      <protection locked="0"/>
    </xf>
    <xf numFmtId="0" fontId="14" fillId="5" borderId="21" xfId="0" applyFont="1" applyFill="1" applyBorder="1" applyAlignment="1" applyProtection="1">
      <alignment horizontal="center" vertical="top" wrapText="1"/>
      <protection locked="0" hidden="1"/>
    </xf>
    <xf numFmtId="0" fontId="14" fillId="5" borderId="36" xfId="0" applyFont="1" applyFill="1" applyBorder="1" applyAlignment="1" applyProtection="1">
      <alignment horizontal="right" vertical="center"/>
      <protection locked="0" hidden="1"/>
    </xf>
    <xf numFmtId="0" fontId="14" fillId="5" borderId="23" xfId="0" applyFont="1" applyFill="1" applyBorder="1" applyAlignment="1" applyProtection="1">
      <alignment horizontal="right" vertical="center"/>
      <protection locked="0" hidden="1"/>
    </xf>
    <xf numFmtId="49" fontId="69" fillId="5" borderId="52" xfId="1" applyNumberFormat="1" applyFont="1" applyFill="1" applyBorder="1" applyAlignment="1">
      <alignment horizontal="left" vertical="center" wrapText="1"/>
      <protection locked="0"/>
    </xf>
    <xf numFmtId="49" fontId="70" fillId="5" borderId="4" xfId="0" applyNumberFormat="1" applyFont="1" applyFill="1" applyBorder="1" applyAlignment="1" applyProtection="1">
      <alignment horizontal="left" vertical="center" wrapText="1"/>
      <protection locked="0"/>
    </xf>
    <xf numFmtId="49" fontId="70" fillId="5" borderId="31" xfId="0" applyNumberFormat="1" applyFont="1" applyFill="1" applyBorder="1" applyAlignment="1" applyProtection="1">
      <alignment horizontal="left" vertical="center" wrapText="1"/>
      <protection locked="0"/>
    </xf>
    <xf numFmtId="9" fontId="15" fillId="5" borderId="52" xfId="0" applyNumberFormat="1" applyFont="1" applyFill="1" applyBorder="1" applyAlignment="1" applyProtection="1">
      <alignment horizontal="left" vertical="center"/>
      <protection locked="0"/>
    </xf>
    <xf numFmtId="9" fontId="15" fillId="5" borderId="31" xfId="0" applyNumberFormat="1" applyFont="1" applyFill="1" applyBorder="1" applyAlignment="1" applyProtection="1">
      <alignment horizontal="left" vertical="center"/>
      <protection locked="0"/>
    </xf>
    <xf numFmtId="0" fontId="69" fillId="0" borderId="28" xfId="1" applyFont="1" applyFill="1" applyBorder="1" applyAlignment="1" applyProtection="1">
      <alignment horizontal="left" vertical="center" wrapText="1"/>
    </xf>
    <xf numFmtId="0" fontId="69" fillId="0" borderId="21" xfId="1" applyFont="1" applyFill="1" applyBorder="1" applyAlignment="1" applyProtection="1">
      <alignment horizontal="left" vertical="center" wrapText="1"/>
    </xf>
    <xf numFmtId="0" fontId="69" fillId="0" borderId="53" xfId="1" applyFont="1" applyFill="1" applyBorder="1" applyAlignment="1" applyProtection="1">
      <alignment horizontal="left" vertical="center" wrapText="1"/>
    </xf>
    <xf numFmtId="0" fontId="23" fillId="0" borderId="21" xfId="1" applyFont="1" applyFill="1" applyBorder="1" applyAlignment="1" applyProtection="1">
      <alignment horizontal="center"/>
      <protection locked="0" hidden="1"/>
    </xf>
    <xf numFmtId="0" fontId="21" fillId="0" borderId="21" xfId="1" applyFont="1" applyFill="1" applyBorder="1" applyAlignment="1" applyProtection="1">
      <alignment horizontal="center" wrapText="1"/>
      <protection locked="0" hidden="1"/>
    </xf>
    <xf numFmtId="0" fontId="17" fillId="5" borderId="0" xfId="0" applyFont="1" applyFill="1" applyAlignment="1">
      <alignment horizontal="center" wrapText="1"/>
    </xf>
    <xf numFmtId="0" fontId="17" fillId="5" borderId="26" xfId="0" applyFont="1" applyFill="1" applyBorder="1" applyAlignment="1" applyProtection="1">
      <alignment horizontal="center" vertical="center"/>
      <protection locked="0" hidden="1"/>
    </xf>
    <xf numFmtId="0" fontId="17" fillId="5" borderId="39" xfId="0" applyFont="1" applyFill="1" applyBorder="1" applyAlignment="1" applyProtection="1">
      <alignment horizontal="center" vertical="center"/>
      <protection locked="0" hidden="1"/>
    </xf>
    <xf numFmtId="0" fontId="24" fillId="0" borderId="0" xfId="1" applyFont="1" applyFill="1" applyBorder="1" applyAlignment="1" applyProtection="1">
      <alignment horizontal="center" vertical="center" wrapText="1"/>
      <protection locked="0" hidden="1"/>
    </xf>
    <xf numFmtId="0" fontId="15" fillId="5" borderId="52" xfId="0" applyFont="1" applyFill="1" applyBorder="1" applyAlignment="1" applyProtection="1">
      <alignment horizontal="left" vertical="center" wrapText="1"/>
      <protection locked="0"/>
    </xf>
    <xf numFmtId="0" fontId="15" fillId="5" borderId="31" xfId="0" applyFont="1" applyFill="1" applyBorder="1" applyAlignment="1" applyProtection="1">
      <alignment horizontal="left" vertical="center" wrapText="1"/>
      <protection locked="0"/>
    </xf>
    <xf numFmtId="0" fontId="15" fillId="5" borderId="4" xfId="0" applyFont="1" applyFill="1" applyBorder="1" applyAlignment="1">
      <alignment horizontal="center" vertical="center"/>
    </xf>
    <xf numFmtId="0" fontId="11" fillId="5" borderId="4" xfId="0" applyFont="1" applyFill="1" applyBorder="1" applyAlignment="1">
      <alignment horizontal="left" vertical="center" wrapText="1"/>
    </xf>
    <xf numFmtId="0" fontId="15" fillId="0" borderId="52" xfId="0" applyFont="1" applyBorder="1" applyAlignment="1" applyProtection="1">
      <alignment horizontal="left" wrapText="1"/>
      <protection locked="0"/>
    </xf>
    <xf numFmtId="0" fontId="15" fillId="0" borderId="4" xfId="0" applyFont="1" applyBorder="1" applyAlignment="1" applyProtection="1">
      <alignment horizontal="left" wrapText="1"/>
      <protection locked="0"/>
    </xf>
    <xf numFmtId="0" fontId="15" fillId="0" borderId="31" xfId="0" applyFont="1" applyBorder="1" applyAlignment="1" applyProtection="1">
      <alignment horizontal="left" wrapText="1"/>
      <protection locked="0"/>
    </xf>
    <xf numFmtId="0" fontId="9" fillId="5" borderId="21" xfId="0" applyFont="1" applyFill="1" applyBorder="1" applyAlignment="1" applyProtection="1">
      <alignment horizontal="center" wrapText="1"/>
      <protection locked="0" hidden="1"/>
    </xf>
    <xf numFmtId="0" fontId="48" fillId="5" borderId="32" xfId="1" applyFont="1" applyFill="1" applyBorder="1" applyAlignment="1">
      <alignment horizontal="center"/>
      <protection locked="0"/>
    </xf>
    <xf numFmtId="0" fontId="48" fillId="5" borderId="0" xfId="1" applyFont="1" applyFill="1" applyBorder="1" applyAlignment="1">
      <alignment horizontal="center"/>
      <protection locked="0"/>
    </xf>
    <xf numFmtId="0" fontId="82" fillId="0" borderId="51" xfId="0" applyFont="1" applyBorder="1" applyAlignment="1" applyProtection="1">
      <alignment horizontal="left" vertical="center" wrapText="1"/>
      <protection locked="0" hidden="1"/>
    </xf>
    <xf numFmtId="0" fontId="11" fillId="5" borderId="21" xfId="0" applyFont="1" applyFill="1" applyBorder="1" applyAlignment="1" applyProtection="1">
      <alignment horizontal="center" vertical="center" wrapText="1"/>
      <protection locked="0" hidden="1"/>
    </xf>
    <xf numFmtId="0" fontId="11" fillId="5" borderId="53" xfId="0" applyFont="1" applyFill="1" applyBorder="1" applyAlignment="1" applyProtection="1">
      <alignment horizontal="center" vertical="center" wrapText="1"/>
      <protection locked="0" hidden="1"/>
    </xf>
    <xf numFmtId="0" fontId="0" fillId="0" borderId="0" xfId="0" applyAlignment="1" applyProtection="1">
      <alignment horizontal="center" wrapText="1"/>
      <protection locked="0" hidden="1"/>
    </xf>
    <xf numFmtId="0" fontId="21" fillId="5" borderId="0" xfId="1" applyFont="1" applyFill="1" applyBorder="1" applyAlignment="1">
      <alignment horizontal="center" vertical="center"/>
      <protection locked="0"/>
    </xf>
    <xf numFmtId="0" fontId="34" fillId="5" borderId="6" xfId="0" applyFont="1" applyFill="1" applyBorder="1" applyAlignment="1" applyProtection="1">
      <alignment horizontal="center" vertical="center" wrapText="1"/>
      <protection locked="0" hidden="1"/>
    </xf>
    <xf numFmtId="0" fontId="0" fillId="0" borderId="7" xfId="0" applyBorder="1" applyAlignment="1">
      <alignment horizontal="center" vertical="center" wrapText="1"/>
    </xf>
    <xf numFmtId="0" fontId="6" fillId="5" borderId="55" xfId="0" applyFont="1" applyFill="1" applyBorder="1" applyAlignment="1" applyProtection="1">
      <alignment horizontal="center" wrapText="1"/>
      <protection locked="0"/>
    </xf>
    <xf numFmtId="0" fontId="0" fillId="0" borderId="0" xfId="0" applyAlignment="1" applyProtection="1">
      <alignment horizontal="left" vertical="center" wrapText="1"/>
      <protection locked="0" hidden="1"/>
    </xf>
    <xf numFmtId="0" fontId="0" fillId="0" borderId="0" xfId="0" applyAlignment="1">
      <alignment horizontal="center" vertical="center"/>
    </xf>
  </cellXfs>
  <cellStyles count="97">
    <cellStyle name="一般" xfId="0" builtinId="0"/>
    <cellStyle name="一般 10" xfId="10" xr:uid="{00000000-0005-0000-0000-00000A000000}"/>
    <cellStyle name="一般 11" xfId="11" xr:uid="{00000000-0005-0000-0000-00000B000000}"/>
    <cellStyle name="一般 12" xfId="12" xr:uid="{00000000-0005-0000-0000-00000C000000}"/>
    <cellStyle name="一般 13" xfId="13" xr:uid="{00000000-0005-0000-0000-00000D000000}"/>
    <cellStyle name="一般 14" xfId="14" xr:uid="{00000000-0005-0000-0000-00000E000000}"/>
    <cellStyle name="一般 15" xfId="15" xr:uid="{00000000-0005-0000-0000-00000F000000}"/>
    <cellStyle name="一般 16" xfId="16" xr:uid="{00000000-0005-0000-0000-000010000000}"/>
    <cellStyle name="一般 17" xfId="17" xr:uid="{00000000-0005-0000-0000-000011000000}"/>
    <cellStyle name="一般 18" xfId="18" xr:uid="{00000000-0005-0000-0000-000012000000}"/>
    <cellStyle name="一般 19" xfId="19" xr:uid="{00000000-0005-0000-0000-000013000000}"/>
    <cellStyle name="一般 2" xfId="2" xr:uid="{00000000-0005-0000-0000-000002000000}"/>
    <cellStyle name="一般 20" xfId="20" xr:uid="{00000000-0005-0000-0000-000014000000}"/>
    <cellStyle name="一般 21" xfId="21" xr:uid="{00000000-0005-0000-0000-000015000000}"/>
    <cellStyle name="一般 22" xfId="22" xr:uid="{00000000-0005-0000-0000-000016000000}"/>
    <cellStyle name="一般 23" xfId="23" xr:uid="{00000000-0005-0000-0000-000017000000}"/>
    <cellStyle name="一般 24" xfId="24" xr:uid="{00000000-0005-0000-0000-000018000000}"/>
    <cellStyle name="一般 25" xfId="25" xr:uid="{00000000-0005-0000-0000-000019000000}"/>
    <cellStyle name="一般 26" xfId="26" xr:uid="{00000000-0005-0000-0000-00001A000000}"/>
    <cellStyle name="一般 27" xfId="27" xr:uid="{00000000-0005-0000-0000-00001B000000}"/>
    <cellStyle name="一般 28" xfId="28" xr:uid="{00000000-0005-0000-0000-00001C000000}"/>
    <cellStyle name="一般 29" xfId="29" xr:uid="{00000000-0005-0000-0000-00001D000000}"/>
    <cellStyle name="一般 3" xfId="3" xr:uid="{00000000-0005-0000-0000-000003000000}"/>
    <cellStyle name="一般 30" xfId="30" xr:uid="{00000000-0005-0000-0000-00001E000000}"/>
    <cellStyle name="一般 31" xfId="31" xr:uid="{00000000-0005-0000-0000-00001F000000}"/>
    <cellStyle name="一般 32" xfId="32" xr:uid="{00000000-0005-0000-0000-000020000000}"/>
    <cellStyle name="一般 33" xfId="33" xr:uid="{00000000-0005-0000-0000-000021000000}"/>
    <cellStyle name="一般 34" xfId="34" xr:uid="{00000000-0005-0000-0000-000022000000}"/>
    <cellStyle name="一般 35" xfId="35" xr:uid="{00000000-0005-0000-0000-000023000000}"/>
    <cellStyle name="一般 36" xfId="36" xr:uid="{00000000-0005-0000-0000-000024000000}"/>
    <cellStyle name="一般 37" xfId="37" xr:uid="{00000000-0005-0000-0000-000025000000}"/>
    <cellStyle name="一般 38" xfId="38" xr:uid="{00000000-0005-0000-0000-000026000000}"/>
    <cellStyle name="一般 39" xfId="39" xr:uid="{00000000-0005-0000-0000-000027000000}"/>
    <cellStyle name="一般 4" xfId="4" xr:uid="{00000000-0005-0000-0000-000004000000}"/>
    <cellStyle name="一般 40" xfId="40" xr:uid="{00000000-0005-0000-0000-000028000000}"/>
    <cellStyle name="一般 41" xfId="41" xr:uid="{00000000-0005-0000-0000-000029000000}"/>
    <cellStyle name="一般 42" xfId="42" xr:uid="{00000000-0005-0000-0000-00002A000000}"/>
    <cellStyle name="一般 43" xfId="43" xr:uid="{00000000-0005-0000-0000-00002B000000}"/>
    <cellStyle name="一般 44" xfId="44" xr:uid="{00000000-0005-0000-0000-00002C000000}"/>
    <cellStyle name="一般 45" xfId="45" xr:uid="{00000000-0005-0000-0000-00002D000000}"/>
    <cellStyle name="一般 46" xfId="46" xr:uid="{00000000-0005-0000-0000-00002E000000}"/>
    <cellStyle name="一般 47" xfId="47" xr:uid="{00000000-0005-0000-0000-00002F000000}"/>
    <cellStyle name="一般 48" xfId="48" xr:uid="{00000000-0005-0000-0000-000030000000}"/>
    <cellStyle name="一般 49" xfId="49" xr:uid="{00000000-0005-0000-0000-000031000000}"/>
    <cellStyle name="一般 5" xfId="5" xr:uid="{00000000-0005-0000-0000-000005000000}"/>
    <cellStyle name="一般 50" xfId="50" xr:uid="{00000000-0005-0000-0000-000032000000}"/>
    <cellStyle name="一般 51" xfId="51" xr:uid="{00000000-0005-0000-0000-000033000000}"/>
    <cellStyle name="一般 52" xfId="52" xr:uid="{00000000-0005-0000-0000-000034000000}"/>
    <cellStyle name="一般 53" xfId="53" xr:uid="{00000000-0005-0000-0000-000035000000}"/>
    <cellStyle name="一般 54" xfId="54" xr:uid="{00000000-0005-0000-0000-000036000000}"/>
    <cellStyle name="一般 55" xfId="55" xr:uid="{00000000-0005-0000-0000-000037000000}"/>
    <cellStyle name="一般 56" xfId="56" xr:uid="{00000000-0005-0000-0000-000038000000}"/>
    <cellStyle name="一般 57" xfId="57" xr:uid="{00000000-0005-0000-0000-000039000000}"/>
    <cellStyle name="一般 58" xfId="58" xr:uid="{00000000-0005-0000-0000-00003A000000}"/>
    <cellStyle name="一般 59" xfId="59" xr:uid="{00000000-0005-0000-0000-00003B000000}"/>
    <cellStyle name="一般 6" xfId="6" xr:uid="{00000000-0005-0000-0000-000006000000}"/>
    <cellStyle name="一般 60" xfId="60" xr:uid="{00000000-0005-0000-0000-00003C000000}"/>
    <cellStyle name="一般 61" xfId="61" xr:uid="{00000000-0005-0000-0000-00003D000000}"/>
    <cellStyle name="一般 62" xfId="62" xr:uid="{00000000-0005-0000-0000-00003E000000}"/>
    <cellStyle name="一般 63" xfId="63" xr:uid="{00000000-0005-0000-0000-00003F000000}"/>
    <cellStyle name="一般 64" xfId="64" xr:uid="{00000000-0005-0000-0000-000040000000}"/>
    <cellStyle name="一般 65" xfId="65" xr:uid="{00000000-0005-0000-0000-000041000000}"/>
    <cellStyle name="一般 66" xfId="66" xr:uid="{00000000-0005-0000-0000-000042000000}"/>
    <cellStyle name="一般 67" xfId="67" xr:uid="{00000000-0005-0000-0000-000043000000}"/>
    <cellStyle name="一般 68" xfId="68" xr:uid="{00000000-0005-0000-0000-000044000000}"/>
    <cellStyle name="一般 69" xfId="69" xr:uid="{00000000-0005-0000-0000-000045000000}"/>
    <cellStyle name="一般 7" xfId="7" xr:uid="{00000000-0005-0000-0000-000007000000}"/>
    <cellStyle name="一般 70" xfId="70" xr:uid="{00000000-0005-0000-0000-000046000000}"/>
    <cellStyle name="一般 71" xfId="71" xr:uid="{00000000-0005-0000-0000-000047000000}"/>
    <cellStyle name="一般 72" xfId="72" xr:uid="{00000000-0005-0000-0000-000048000000}"/>
    <cellStyle name="一般 73" xfId="73" xr:uid="{00000000-0005-0000-0000-000049000000}"/>
    <cellStyle name="一般 74" xfId="96" xr:uid="{00000000-0005-0000-0000-00004A000000}"/>
    <cellStyle name="一般 75" xfId="74" xr:uid="{00000000-0005-0000-0000-00004B000000}"/>
    <cellStyle name="一般 76" xfId="75" xr:uid="{00000000-0005-0000-0000-00004C000000}"/>
    <cellStyle name="一般 77" xfId="76" xr:uid="{00000000-0005-0000-0000-00004D000000}"/>
    <cellStyle name="一般 78" xfId="77" xr:uid="{00000000-0005-0000-0000-00004E000000}"/>
    <cellStyle name="一般 79" xfId="78" xr:uid="{00000000-0005-0000-0000-00004F000000}"/>
    <cellStyle name="一般 8" xfId="8" xr:uid="{00000000-0005-0000-0000-000008000000}"/>
    <cellStyle name="一般 80" xfId="79" xr:uid="{00000000-0005-0000-0000-000050000000}"/>
    <cellStyle name="一般 81" xfId="80" xr:uid="{00000000-0005-0000-0000-000051000000}"/>
    <cellStyle name="一般 82" xfId="81" xr:uid="{00000000-0005-0000-0000-000052000000}"/>
    <cellStyle name="一般 83" xfId="82" xr:uid="{00000000-0005-0000-0000-000053000000}"/>
    <cellStyle name="一般 84" xfId="83" xr:uid="{00000000-0005-0000-0000-000054000000}"/>
    <cellStyle name="一般 85" xfId="84" xr:uid="{00000000-0005-0000-0000-000055000000}"/>
    <cellStyle name="一般 86" xfId="85" xr:uid="{00000000-0005-0000-0000-000056000000}"/>
    <cellStyle name="一般 87" xfId="86" xr:uid="{00000000-0005-0000-0000-000057000000}"/>
    <cellStyle name="一般 88" xfId="87" xr:uid="{00000000-0005-0000-0000-000058000000}"/>
    <cellStyle name="一般 89" xfId="88" xr:uid="{00000000-0005-0000-0000-000059000000}"/>
    <cellStyle name="一般 9" xfId="9" xr:uid="{00000000-0005-0000-0000-000009000000}"/>
    <cellStyle name="一般 90" xfId="89" xr:uid="{00000000-0005-0000-0000-00005A000000}"/>
    <cellStyle name="一般 91" xfId="90" xr:uid="{00000000-0005-0000-0000-00005B000000}"/>
    <cellStyle name="一般 92" xfId="91" xr:uid="{00000000-0005-0000-0000-00005C000000}"/>
    <cellStyle name="一般 93" xfId="92" xr:uid="{00000000-0005-0000-0000-00005D000000}"/>
    <cellStyle name="一般 94" xfId="93" xr:uid="{00000000-0005-0000-0000-00005E000000}"/>
    <cellStyle name="一般 95" xfId="94" xr:uid="{00000000-0005-0000-0000-00005F000000}"/>
    <cellStyle name="一般 96" xfId="95" xr:uid="{00000000-0005-0000-0000-000060000000}"/>
    <cellStyle name="超連結" xfId="1" builtinId="8"/>
  </cellStyles>
  <dxfs count="75">
    <dxf>
      <fill>
        <patternFill patternType="none">
          <bgColor rgb="FFFF0000"/>
        </patternFill>
      </fill>
    </dxf>
    <dxf>
      <font>
        <strike val="0"/>
        <color theme="0" tint="-0.14990691854609822"/>
      </font>
      <fill>
        <patternFill patternType="none">
          <bgColor theme="0"/>
        </patternFill>
      </fill>
    </dxf>
    <dxf>
      <font>
        <color auto="1"/>
      </font>
      <fill>
        <patternFill patternType="none">
          <bgColor rgb="FFFF0000"/>
        </patternFill>
      </fill>
    </dxf>
    <dxf>
      <font>
        <color auto="1"/>
      </font>
      <fill>
        <patternFill patternType="none">
          <bgColor indexed="50"/>
        </patternFill>
      </fill>
    </dxf>
    <dxf>
      <font>
        <strike val="0"/>
        <color indexed="22"/>
      </font>
      <fill>
        <patternFill patternType="none"/>
      </fill>
    </dxf>
    <dxf>
      <fill>
        <patternFill>
          <bgColor rgb="FFFF0000"/>
        </patternFill>
      </fill>
    </dxf>
    <dxf>
      <fill>
        <patternFill>
          <bgColor rgb="FFFF0000"/>
        </patternFill>
      </fill>
    </dxf>
    <dxf>
      <font>
        <color indexed="10"/>
      </font>
    </dxf>
    <dxf>
      <fill>
        <patternFill patternType="none">
          <bgColor rgb="FFFF0000"/>
        </patternFill>
      </fill>
    </dxf>
    <dxf>
      <font>
        <color auto="1"/>
      </font>
      <fill>
        <patternFill patternType="none">
          <bgColor indexed="10"/>
        </patternFill>
      </fill>
    </dxf>
    <dxf>
      <fill>
        <patternFill patternType="none">
          <bgColor rgb="FFFFFF00"/>
        </patternFill>
      </fill>
    </dxf>
    <dxf>
      <font>
        <color auto="1"/>
      </font>
      <fill>
        <patternFill patternType="none">
          <bgColor indexed="10"/>
        </patternFill>
      </fill>
    </dxf>
    <dxf>
      <fill>
        <patternFill patternType="none">
          <bgColor rgb="FFFFFF00"/>
        </patternFill>
      </fill>
    </dxf>
    <dxf>
      <fill>
        <patternFill patternType="none">
          <bgColor theme="0" tint="-0.34995574816125979"/>
        </patternFill>
      </fill>
    </dxf>
    <dxf>
      <fill>
        <patternFill patternType="none">
          <bgColor rgb="FFFFFF00"/>
        </patternFill>
      </fill>
    </dxf>
    <dxf>
      <fill>
        <patternFill patternType="none">
          <bgColor rgb="FFFF00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5F5F5F"/>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theme="0" tint="-0.49995422223578601"/>
        </patternFill>
      </fill>
    </dxf>
    <dxf>
      <fill>
        <patternFill patternType="none">
          <bgColor indexed="23"/>
        </patternFill>
      </fill>
    </dxf>
    <dxf>
      <fill>
        <patternFill patternType="none">
          <bgColor rgb="FFFFFF00"/>
        </patternFill>
      </fill>
    </dxf>
    <dxf>
      <fill>
        <patternFill patternType="none">
          <bgColor theme="0" tint="-0.49995422223578601"/>
        </patternFill>
      </fill>
    </dxf>
    <dxf>
      <fill>
        <patternFill patternType="none">
          <bgColor indexed="23"/>
        </patternFill>
      </fill>
    </dxf>
    <dxf>
      <fill>
        <patternFill patternType="none">
          <bgColor rgb="FFFFFF00"/>
        </patternFill>
      </fill>
    </dxf>
    <dxf>
      <fill>
        <patternFill patternType="none">
          <bgColor indexed="23"/>
        </patternFill>
      </fill>
    </dxf>
    <dxf>
      <fill>
        <patternFill patternType="none">
          <bgColor theme="0" tint="-0.49995422223578601"/>
        </patternFill>
      </fill>
    </dxf>
    <dxf>
      <fill>
        <patternFill patternType="none">
          <bgColor rgb="FFFFFF00"/>
        </patternFill>
      </fill>
    </dxf>
    <dxf>
      <fill>
        <patternFill patternType="solid">
          <fgColor theme="1" tint="0.49995422223578601"/>
          <bgColor theme="0" tint="-0.49995422223578601"/>
        </patternFill>
      </fill>
    </dxf>
    <dxf>
      <fill>
        <patternFill patternType="none">
          <bgColor theme="0" tint="-0.49995422223578601"/>
        </patternFill>
      </fill>
    </dxf>
    <dxf>
      <fill>
        <patternFill patternType="none">
          <bgColor theme="0" tint="-0.49995422223578601"/>
        </patternFill>
      </fill>
    </dxf>
    <dxf>
      <fill>
        <patternFill patternType="none">
          <bgColor rgb="FFFFFF00"/>
        </patternFill>
      </fill>
    </dxf>
    <dxf>
      <fill>
        <patternFill patternType="none">
          <bgColor theme="0" tint="-0.49995422223578601"/>
        </patternFill>
      </fill>
    </dxf>
    <dxf>
      <fill>
        <patternFill patternType="none">
          <bgColor rgb="FFFFFF00"/>
        </patternFill>
      </fill>
    </dxf>
    <dxf>
      <fill>
        <patternFill patternType="none">
          <bgColor theme="0" tint="-0.49995422223578601"/>
        </patternFill>
      </fill>
    </dxf>
    <dxf>
      <fill>
        <patternFill patternType="none">
          <bgColor rgb="FFFFFF00"/>
        </patternFill>
      </fill>
    </dxf>
    <dxf>
      <fill>
        <patternFill patternType="none">
          <bgColor indexed="23"/>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twoCellAnchor>
    <xdr:from>
      <xdr:col>0</xdr:col>
      <xdr:colOff>0</xdr:colOff>
      <xdr:row>0</xdr:row>
      <xdr:rowOff>0</xdr:rowOff>
    </xdr:from>
    <xdr:to>
      <xdr:col>1</xdr:col>
      <xdr:colOff>6197600</xdr:colOff>
      <xdr:row>16</xdr:row>
      <xdr:rowOff>95250</xdr:rowOff>
    </xdr:to>
    <xdr:sp macro="" textlink="">
      <xdr:nvSpPr>
        <xdr:cNvPr id="84095" name="202" hidden="1">
          <a:extLst>
            <a:ext uri="{FF2B5EF4-FFF2-40B4-BE49-F238E27FC236}">
              <a16:creationId xmlns:a16="http://schemas.microsoft.com/office/drawing/2014/main" id="{FCB7DEE7-6C9D-4415-9ECA-07C07EBB7413}"/>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1816561</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twoCellAnchor>
    <xdr:from>
      <xdr:col>0</xdr:col>
      <xdr:colOff>0</xdr:colOff>
      <xdr:row>0</xdr:row>
      <xdr:rowOff>0</xdr:rowOff>
    </xdr:from>
    <xdr:to>
      <xdr:col>3</xdr:col>
      <xdr:colOff>768350</xdr:colOff>
      <xdr:row>9</xdr:row>
      <xdr:rowOff>0</xdr:rowOff>
    </xdr:to>
    <xdr:sp macro="" textlink="">
      <xdr:nvSpPr>
        <xdr:cNvPr id="3270" name="202" hidden="1">
          <a:extLst>
            <a:ext uri="{FF2B5EF4-FFF2-40B4-BE49-F238E27FC236}">
              <a16:creationId xmlns:a16="http://schemas.microsoft.com/office/drawing/2014/main" id="{8857FB15-36F2-4F40-976F-34251025134A}"/>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twoCellAnchor>
    <xdr:from>
      <xdr:col>0</xdr:col>
      <xdr:colOff>0</xdr:colOff>
      <xdr:row>0</xdr:row>
      <xdr:rowOff>0</xdr:rowOff>
    </xdr:from>
    <xdr:to>
      <xdr:col>1</xdr:col>
      <xdr:colOff>2622550</xdr:colOff>
      <xdr:row>13</xdr:row>
      <xdr:rowOff>44450</xdr:rowOff>
    </xdr:to>
    <xdr:sp macro="" textlink="">
      <xdr:nvSpPr>
        <xdr:cNvPr id="6674" name="202" hidden="1">
          <a:extLst>
            <a:ext uri="{FF2B5EF4-FFF2-40B4-BE49-F238E27FC236}">
              <a16:creationId xmlns:a16="http://schemas.microsoft.com/office/drawing/2014/main" id="{152126A2-144A-4DE1-856F-03E5096ADA07}"/>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3479800</xdr:colOff>
      <xdr:row>4</xdr:row>
      <xdr:rowOff>692150</xdr:rowOff>
    </xdr:to>
    <xdr:sp macro="" textlink="">
      <xdr:nvSpPr>
        <xdr:cNvPr id="11049" name="202" hidden="1">
          <a:extLst>
            <a:ext uri="{FF2B5EF4-FFF2-40B4-BE49-F238E27FC236}">
              <a16:creationId xmlns:a16="http://schemas.microsoft.com/office/drawing/2014/main" id="{820D5C6D-1032-475B-A411-5C4397C8712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tscprinters.com/EN/About/Environmen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3.5"/>
  <cols>
    <col min="1" max="1" width="0.84375" customWidth="1"/>
    <col min="2" max="2" width="8" customWidth="1"/>
    <col min="3" max="3" width="8.61328125" customWidth="1"/>
    <col min="4" max="4" width="13" style="180" customWidth="1"/>
    <col min="5" max="5" width="42.3828125" customWidth="1"/>
    <col min="6" max="6" width="53.3828125" customWidth="1"/>
    <col min="7" max="7" width="0.84375" customWidth="1"/>
  </cols>
  <sheetData>
    <row r="1" spans="1:7" ht="14" thickTop="1">
      <c r="A1" s="7"/>
      <c r="B1" s="8"/>
      <c r="C1" s="8"/>
      <c r="D1" s="174"/>
      <c r="E1" s="8"/>
      <c r="F1" s="8"/>
      <c r="G1" s="9"/>
    </row>
    <row r="2" spans="1:7">
      <c r="A2" s="312"/>
      <c r="B2" s="5" t="s">
        <v>818</v>
      </c>
      <c r="C2" s="3"/>
      <c r="D2" s="175"/>
      <c r="E2" s="3"/>
      <c r="F2" s="3"/>
      <c r="G2" s="25"/>
    </row>
    <row r="3" spans="1:7">
      <c r="A3" s="312"/>
      <c r="B3" s="3" t="s">
        <v>811</v>
      </c>
      <c r="C3" s="5"/>
      <c r="D3" s="176"/>
      <c r="E3" s="3"/>
      <c r="F3" s="5"/>
      <c r="G3" s="25"/>
    </row>
    <row r="4" spans="1:7" ht="15">
      <c r="A4" s="312"/>
      <c r="B4" s="30" t="s">
        <v>820</v>
      </c>
      <c r="C4" s="6"/>
      <c r="D4" s="177"/>
      <c r="E4" s="3"/>
      <c r="F4" s="6"/>
      <c r="G4" s="25"/>
    </row>
    <row r="5" spans="1:7">
      <c r="A5" s="312"/>
      <c r="B5" s="29" t="s">
        <v>1009</v>
      </c>
      <c r="C5" s="4"/>
      <c r="D5" s="178"/>
      <c r="E5" s="3"/>
      <c r="F5" s="4"/>
      <c r="G5" s="25"/>
    </row>
    <row r="6" spans="1:7">
      <c r="A6" s="312"/>
      <c r="B6" s="3"/>
      <c r="C6" s="3"/>
      <c r="D6" s="175"/>
      <c r="E6" s="3"/>
      <c r="F6" s="3"/>
      <c r="G6" s="25"/>
    </row>
    <row r="7" spans="1:7">
      <c r="A7" s="312"/>
      <c r="B7" s="3"/>
      <c r="C7" s="3"/>
      <c r="D7" s="175"/>
      <c r="E7" s="3"/>
      <c r="F7" s="3"/>
      <c r="G7" s="25"/>
    </row>
    <row r="8" spans="1:7">
      <c r="A8" s="312"/>
      <c r="B8" s="3"/>
      <c r="C8" s="3"/>
      <c r="D8" s="175"/>
      <c r="E8" s="3"/>
      <c r="F8" s="3"/>
      <c r="G8" s="25"/>
    </row>
    <row r="9" spans="1:7">
      <c r="A9" s="312"/>
      <c r="B9" s="315" t="s">
        <v>821</v>
      </c>
      <c r="C9" s="315"/>
      <c r="D9" s="315"/>
      <c r="E9" s="315"/>
      <c r="F9" s="315"/>
      <c r="G9" s="25"/>
    </row>
    <row r="10" spans="1:7" ht="27" customHeight="1">
      <c r="A10" s="312"/>
      <c r="B10" s="316" t="s">
        <v>425</v>
      </c>
      <c r="C10" s="316"/>
      <c r="D10" s="316"/>
      <c r="E10" s="316"/>
      <c r="F10" s="316"/>
      <c r="G10" s="25"/>
    </row>
    <row r="11" spans="1:7" ht="27" customHeight="1">
      <c r="A11" s="312"/>
      <c r="B11" s="317"/>
      <c r="C11" s="317"/>
      <c r="D11" s="317"/>
      <c r="E11" s="317"/>
      <c r="F11" s="317"/>
      <c r="G11" s="25"/>
    </row>
    <row r="12" spans="1:7">
      <c r="A12" s="312"/>
      <c r="B12" s="31" t="s">
        <v>819</v>
      </c>
      <c r="C12" s="32" t="s">
        <v>822</v>
      </c>
      <c r="D12" s="179" t="s">
        <v>823</v>
      </c>
      <c r="E12" s="32" t="s">
        <v>595</v>
      </c>
      <c r="F12" s="32" t="s">
        <v>596</v>
      </c>
      <c r="G12" s="25"/>
    </row>
    <row r="13" spans="1:7" ht="20">
      <c r="A13" s="312"/>
      <c r="B13" s="2">
        <v>1</v>
      </c>
      <c r="C13" s="27" t="s">
        <v>1057</v>
      </c>
      <c r="D13" s="28" t="s">
        <v>847</v>
      </c>
      <c r="E13" s="163" t="s">
        <v>824</v>
      </c>
      <c r="F13" s="163"/>
      <c r="G13" s="25"/>
    </row>
    <row r="14" spans="1:7" ht="30">
      <c r="A14" s="312"/>
      <c r="B14" s="2">
        <v>2</v>
      </c>
      <c r="C14" s="27" t="s">
        <v>1057</v>
      </c>
      <c r="D14" s="28" t="s">
        <v>994</v>
      </c>
      <c r="E14" s="163" t="s">
        <v>515</v>
      </c>
      <c r="F14" s="163" t="s">
        <v>516</v>
      </c>
      <c r="G14" s="25"/>
    </row>
    <row r="15" spans="1:7" ht="89.15" customHeight="1">
      <c r="A15" s="312"/>
      <c r="B15" s="318">
        <v>2.0099999999999998</v>
      </c>
      <c r="C15" s="309" t="s">
        <v>1057</v>
      </c>
      <c r="D15" s="321" t="s">
        <v>2198</v>
      </c>
      <c r="E15" s="164" t="s">
        <v>597</v>
      </c>
      <c r="F15" s="164" t="s">
        <v>600</v>
      </c>
      <c r="G15" s="25"/>
    </row>
    <row r="16" spans="1:7" ht="99" customHeight="1">
      <c r="A16" s="312"/>
      <c r="B16" s="319"/>
      <c r="C16" s="310"/>
      <c r="D16" s="322"/>
      <c r="E16" s="165"/>
      <c r="F16" s="165" t="s">
        <v>598</v>
      </c>
      <c r="G16" s="25"/>
    </row>
    <row r="17" spans="1:7" ht="63" customHeight="1">
      <c r="A17" s="312"/>
      <c r="B17" s="320"/>
      <c r="C17" s="311"/>
      <c r="D17" s="323"/>
      <c r="E17" s="27"/>
      <c r="F17" s="27" t="s">
        <v>599</v>
      </c>
      <c r="G17" s="25"/>
    </row>
    <row r="18" spans="1:7" ht="117" customHeight="1">
      <c r="A18" s="312"/>
      <c r="B18" s="318">
        <v>2.02</v>
      </c>
      <c r="C18" s="309" t="s">
        <v>1057</v>
      </c>
      <c r="D18" s="321" t="s">
        <v>2199</v>
      </c>
      <c r="E18" s="164" t="s">
        <v>426</v>
      </c>
      <c r="F18" s="164" t="s">
        <v>510</v>
      </c>
      <c r="G18" s="25"/>
    </row>
    <row r="19" spans="1:7" ht="71.150000000000006" customHeight="1">
      <c r="A19" s="312"/>
      <c r="B19" s="319"/>
      <c r="C19" s="310"/>
      <c r="D19" s="322"/>
      <c r="E19" s="165" t="s">
        <v>514</v>
      </c>
      <c r="F19" s="165" t="s">
        <v>427</v>
      </c>
      <c r="G19" s="25"/>
    </row>
    <row r="20" spans="1:7" ht="90.75" customHeight="1">
      <c r="A20" s="312"/>
      <c r="B20" s="319"/>
      <c r="C20" s="310"/>
      <c r="D20" s="322"/>
      <c r="E20" s="165"/>
      <c r="F20" s="165" t="s">
        <v>602</v>
      </c>
      <c r="G20" s="25"/>
    </row>
    <row r="21" spans="1:7" ht="74.25" customHeight="1">
      <c r="A21" s="312"/>
      <c r="B21" s="320"/>
      <c r="C21" s="311"/>
      <c r="D21" s="323"/>
      <c r="E21" s="27"/>
      <c r="F21" s="27" t="s">
        <v>601</v>
      </c>
      <c r="G21" s="25"/>
    </row>
    <row r="22" spans="1:7" ht="90" customHeight="1">
      <c r="A22" s="312"/>
      <c r="B22" s="303">
        <v>2.0299999999999998</v>
      </c>
      <c r="C22" s="303" t="s">
        <v>794</v>
      </c>
      <c r="D22" s="306" t="s">
        <v>2200</v>
      </c>
      <c r="E22" s="309" t="s">
        <v>424</v>
      </c>
      <c r="F22" s="164" t="s">
        <v>447</v>
      </c>
      <c r="G22" s="25"/>
    </row>
    <row r="23" spans="1:7" ht="109.5" customHeight="1">
      <c r="A23" s="312"/>
      <c r="B23" s="304"/>
      <c r="C23" s="304"/>
      <c r="D23" s="307"/>
      <c r="E23" s="310"/>
      <c r="F23" s="165" t="s">
        <v>795</v>
      </c>
      <c r="G23" s="25"/>
    </row>
    <row r="24" spans="1:7" ht="74.25" customHeight="1">
      <c r="A24" s="312"/>
      <c r="B24" s="305"/>
      <c r="C24" s="305"/>
      <c r="D24" s="308"/>
      <c r="E24" s="311"/>
      <c r="F24" s="27" t="s">
        <v>423</v>
      </c>
      <c r="G24" s="25"/>
    </row>
    <row r="25" spans="1:7" ht="72" customHeight="1">
      <c r="A25" s="312"/>
      <c r="B25" s="2" t="s">
        <v>445</v>
      </c>
      <c r="C25" s="27" t="s">
        <v>446</v>
      </c>
      <c r="D25" s="28" t="s">
        <v>2201</v>
      </c>
      <c r="E25" s="27" t="s">
        <v>2196</v>
      </c>
      <c r="F25" s="27" t="s">
        <v>448</v>
      </c>
      <c r="G25" s="25"/>
    </row>
    <row r="26" spans="1:7" ht="98.15" customHeight="1">
      <c r="A26" s="312"/>
      <c r="B26" s="324">
        <v>3</v>
      </c>
      <c r="C26" s="318" t="s">
        <v>66</v>
      </c>
      <c r="D26" s="321" t="s">
        <v>2202</v>
      </c>
      <c r="E26" s="309" t="s">
        <v>0</v>
      </c>
      <c r="F26" s="164" t="s">
        <v>60</v>
      </c>
      <c r="G26" s="25"/>
    </row>
    <row r="27" spans="1:7" ht="90" customHeight="1">
      <c r="A27" s="312"/>
      <c r="B27" s="325"/>
      <c r="C27" s="319"/>
      <c r="D27" s="322"/>
      <c r="E27" s="310"/>
      <c r="F27" s="165" t="s">
        <v>55</v>
      </c>
      <c r="G27" s="25"/>
    </row>
    <row r="28" spans="1:7" ht="19.399999999999999" customHeight="1">
      <c r="A28" s="312"/>
      <c r="B28" s="325"/>
      <c r="C28" s="319"/>
      <c r="D28" s="322"/>
      <c r="E28" s="310"/>
      <c r="F28" s="165" t="s">
        <v>56</v>
      </c>
      <c r="G28" s="25"/>
    </row>
    <row r="29" spans="1:7" ht="74.5" customHeight="1">
      <c r="A29" s="312"/>
      <c r="B29" s="325"/>
      <c r="C29" s="319"/>
      <c r="D29" s="322"/>
      <c r="E29" s="310"/>
      <c r="F29" s="165" t="s">
        <v>57</v>
      </c>
      <c r="G29" s="25"/>
    </row>
    <row r="30" spans="1:7" ht="62.5" customHeight="1">
      <c r="A30" s="312"/>
      <c r="B30" s="325"/>
      <c r="C30" s="319"/>
      <c r="D30" s="322"/>
      <c r="E30" s="310"/>
      <c r="F30" s="165" t="s">
        <v>58</v>
      </c>
      <c r="G30" s="25"/>
    </row>
    <row r="31" spans="1:7" ht="81" customHeight="1">
      <c r="A31" s="312"/>
      <c r="B31" s="325"/>
      <c r="C31" s="319"/>
      <c r="D31" s="322"/>
      <c r="E31" s="310"/>
      <c r="F31" s="165" t="s">
        <v>59</v>
      </c>
      <c r="G31" s="25"/>
    </row>
    <row r="32" spans="1:7" ht="48.75" customHeight="1">
      <c r="A32" s="312"/>
      <c r="B32" s="325"/>
      <c r="C32" s="319"/>
      <c r="D32" s="322"/>
      <c r="E32" s="310"/>
      <c r="F32" s="165" t="s">
        <v>62</v>
      </c>
      <c r="G32" s="25"/>
    </row>
    <row r="33" spans="1:7" ht="98.5" customHeight="1">
      <c r="A33" s="312"/>
      <c r="B33" s="325"/>
      <c r="C33" s="319"/>
      <c r="D33" s="322"/>
      <c r="E33" s="310"/>
      <c r="F33" s="165" t="s">
        <v>61</v>
      </c>
      <c r="G33" s="25"/>
    </row>
    <row r="34" spans="1:7" ht="89.15" customHeight="1">
      <c r="A34" s="312"/>
      <c r="B34" s="325"/>
      <c r="C34" s="319"/>
      <c r="D34" s="322"/>
      <c r="E34" s="310"/>
      <c r="F34" s="165" t="s">
        <v>63</v>
      </c>
      <c r="G34" s="25"/>
    </row>
    <row r="35" spans="1:7" ht="29.15" customHeight="1">
      <c r="A35" s="312"/>
      <c r="B35" s="325"/>
      <c r="C35" s="319"/>
      <c r="D35" s="322"/>
      <c r="E35" s="310"/>
      <c r="F35" s="165" t="s">
        <v>64</v>
      </c>
      <c r="G35" s="25"/>
    </row>
    <row r="36" spans="1:7" ht="111">
      <c r="A36" s="312"/>
      <c r="B36" s="326"/>
      <c r="C36" s="320"/>
      <c r="D36" s="323"/>
      <c r="E36" s="311"/>
      <c r="F36" s="166" t="s">
        <v>65</v>
      </c>
      <c r="G36" s="25"/>
    </row>
    <row r="37" spans="1:7" ht="100">
      <c r="A37" s="312"/>
      <c r="B37" s="141">
        <v>3.01</v>
      </c>
      <c r="C37" s="142" t="s">
        <v>66</v>
      </c>
      <c r="D37" s="28" t="s">
        <v>2203</v>
      </c>
      <c r="E37" s="167" t="s">
        <v>1294</v>
      </c>
      <c r="F37" s="168" t="s">
        <v>1396</v>
      </c>
      <c r="G37" s="25"/>
    </row>
    <row r="38" spans="1:7" ht="80">
      <c r="A38" s="312"/>
      <c r="B38" s="141">
        <v>3.02</v>
      </c>
      <c r="C38" s="142" t="s">
        <v>1326</v>
      </c>
      <c r="D38" s="28" t="s">
        <v>2204</v>
      </c>
      <c r="E38" s="167" t="s">
        <v>1341</v>
      </c>
      <c r="F38" s="168" t="s">
        <v>1397</v>
      </c>
      <c r="G38" s="25"/>
    </row>
    <row r="39" spans="1:7" ht="80">
      <c r="A39" s="312"/>
      <c r="B39" s="150">
        <v>4</v>
      </c>
      <c r="C39" s="149" t="s">
        <v>1492</v>
      </c>
      <c r="D39" s="28" t="s">
        <v>2205</v>
      </c>
      <c r="E39" s="27" t="s">
        <v>2151</v>
      </c>
      <c r="F39" s="27" t="s">
        <v>1493</v>
      </c>
      <c r="G39" s="25"/>
    </row>
    <row r="40" spans="1:7" ht="40">
      <c r="A40" s="312"/>
      <c r="B40" s="141">
        <v>4.01</v>
      </c>
      <c r="C40" s="149" t="s">
        <v>1492</v>
      </c>
      <c r="D40" s="28" t="s">
        <v>2207</v>
      </c>
      <c r="E40" s="27" t="s">
        <v>2163</v>
      </c>
      <c r="F40" s="27" t="s">
        <v>2167</v>
      </c>
      <c r="G40" s="25"/>
    </row>
    <row r="41" spans="1:7" ht="40">
      <c r="A41" s="312"/>
      <c r="B41" s="141" t="s">
        <v>2194</v>
      </c>
      <c r="C41" s="149" t="s">
        <v>1492</v>
      </c>
      <c r="D41" s="28" t="s">
        <v>2206</v>
      </c>
      <c r="E41" s="27" t="s">
        <v>2197</v>
      </c>
      <c r="F41" s="27" t="s">
        <v>2195</v>
      </c>
      <c r="G41" s="25"/>
    </row>
    <row r="42" spans="1:7" ht="40">
      <c r="A42" s="312"/>
      <c r="B42" s="141" t="s">
        <v>2228</v>
      </c>
      <c r="C42" s="149" t="s">
        <v>1492</v>
      </c>
      <c r="D42" s="28" t="s">
        <v>2233</v>
      </c>
      <c r="E42" s="27" t="s">
        <v>2196</v>
      </c>
      <c r="F42" s="27" t="s">
        <v>2229</v>
      </c>
      <c r="G42" s="25"/>
    </row>
    <row r="43" spans="1:7" ht="110">
      <c r="A43" s="312"/>
      <c r="B43" s="160">
        <v>4.0999999999999996</v>
      </c>
      <c r="C43" s="149" t="s">
        <v>2232</v>
      </c>
      <c r="D43" s="161">
        <v>42867</v>
      </c>
      <c r="E43" s="169" t="s">
        <v>2235</v>
      </c>
      <c r="F43" s="27" t="s">
        <v>2234</v>
      </c>
      <c r="G43" s="25"/>
    </row>
    <row r="44" spans="1:7" ht="70">
      <c r="A44" s="312"/>
      <c r="B44" s="160">
        <v>4.2</v>
      </c>
      <c r="C44" s="149" t="s">
        <v>2232</v>
      </c>
      <c r="D44" s="161">
        <v>42704</v>
      </c>
      <c r="E44" s="169" t="s">
        <v>2431</v>
      </c>
      <c r="F44" s="27" t="s">
        <v>2406</v>
      </c>
      <c r="G44" s="25"/>
    </row>
    <row r="45" spans="1:7" ht="130">
      <c r="A45" s="312"/>
      <c r="B45" s="202">
        <v>5</v>
      </c>
      <c r="C45" s="149" t="s">
        <v>2232</v>
      </c>
      <c r="D45" s="161">
        <v>42867</v>
      </c>
      <c r="E45" s="169" t="s">
        <v>12652</v>
      </c>
      <c r="F45" s="27" t="s">
        <v>12374</v>
      </c>
      <c r="G45" s="25"/>
    </row>
    <row r="46" spans="1:7" ht="30">
      <c r="A46" s="312"/>
      <c r="B46" s="160">
        <v>5.01</v>
      </c>
      <c r="C46" s="149" t="s">
        <v>2232</v>
      </c>
      <c r="D46" s="161">
        <v>42907</v>
      </c>
      <c r="E46" s="169" t="s">
        <v>15329</v>
      </c>
      <c r="F46" s="27" t="s">
        <v>12374</v>
      </c>
      <c r="G46" s="25"/>
    </row>
    <row r="47" spans="1:7" ht="60">
      <c r="A47" s="312"/>
      <c r="B47" s="160">
        <v>5.0999999999999996</v>
      </c>
      <c r="C47" s="149" t="s">
        <v>2232</v>
      </c>
      <c r="D47" s="161">
        <v>43070</v>
      </c>
      <c r="E47" s="169" t="s">
        <v>12862</v>
      </c>
      <c r="F47" s="27" t="s">
        <v>12863</v>
      </c>
      <c r="G47" s="25"/>
    </row>
    <row r="48" spans="1:7" ht="50">
      <c r="A48" s="312"/>
      <c r="B48" s="160">
        <v>5.1100000000000003</v>
      </c>
      <c r="C48" s="149" t="s">
        <v>13097</v>
      </c>
      <c r="D48" s="161">
        <v>43217</v>
      </c>
      <c r="E48" s="169" t="s">
        <v>13199</v>
      </c>
      <c r="F48" s="27" t="s">
        <v>13124</v>
      </c>
      <c r="G48" s="25"/>
    </row>
    <row r="49" spans="1:7" ht="50">
      <c r="A49" s="312"/>
      <c r="B49" s="160">
        <v>5.12</v>
      </c>
      <c r="C49" s="149" t="s">
        <v>13097</v>
      </c>
      <c r="D49" s="161">
        <v>43581</v>
      </c>
      <c r="E49" s="169" t="s">
        <v>13199</v>
      </c>
      <c r="F49" s="27" t="s">
        <v>13741</v>
      </c>
      <c r="G49" s="25"/>
    </row>
    <row r="50" spans="1:7" ht="70">
      <c r="A50" s="312"/>
      <c r="B50" s="202">
        <v>6</v>
      </c>
      <c r="C50" s="149" t="s">
        <v>13097</v>
      </c>
      <c r="D50" s="161">
        <v>43964</v>
      </c>
      <c r="E50" s="169" t="s">
        <v>13953</v>
      </c>
      <c r="F50" s="27" t="s">
        <v>13744</v>
      </c>
      <c r="G50" s="25"/>
    </row>
    <row r="51" spans="1:7" ht="40">
      <c r="A51" s="312"/>
      <c r="B51" s="160">
        <v>6.01</v>
      </c>
      <c r="C51" s="149" t="s">
        <v>13097</v>
      </c>
      <c r="D51" s="161">
        <v>43970</v>
      </c>
      <c r="E51" s="169" t="s">
        <v>15330</v>
      </c>
      <c r="F51" s="169" t="s">
        <v>13744</v>
      </c>
      <c r="G51" s="25"/>
    </row>
    <row r="52" spans="1:7" ht="40">
      <c r="A52" s="312"/>
      <c r="B52" s="160">
        <v>6.1</v>
      </c>
      <c r="C52" s="149" t="s">
        <v>13097</v>
      </c>
      <c r="D52" s="161">
        <v>44314</v>
      </c>
      <c r="E52" s="169" t="s">
        <v>15323</v>
      </c>
      <c r="F52" s="169" t="s">
        <v>14913</v>
      </c>
      <c r="G52" s="25"/>
    </row>
    <row r="53" spans="1:7" ht="40">
      <c r="A53" s="312"/>
      <c r="B53" s="160">
        <v>6.2</v>
      </c>
      <c r="C53" s="149" t="s">
        <v>13097</v>
      </c>
      <c r="D53" s="161">
        <v>44678</v>
      </c>
      <c r="E53" s="169" t="s">
        <v>15323</v>
      </c>
      <c r="F53" s="169" t="s">
        <v>15322</v>
      </c>
      <c r="G53" s="25"/>
    </row>
    <row r="54" spans="1:7" ht="40">
      <c r="A54" s="312"/>
      <c r="B54" s="160">
        <v>6.21</v>
      </c>
      <c r="C54" s="149" t="s">
        <v>13097</v>
      </c>
      <c r="D54" s="161">
        <v>44687</v>
      </c>
      <c r="E54" s="169" t="s">
        <v>15331</v>
      </c>
      <c r="F54" s="169" t="s">
        <v>15322</v>
      </c>
      <c r="G54" s="25"/>
    </row>
    <row r="55" spans="1:7" ht="40">
      <c r="A55" s="312"/>
      <c r="B55" s="160">
        <v>6.22</v>
      </c>
      <c r="C55" s="149" t="s">
        <v>13097</v>
      </c>
      <c r="D55" s="274">
        <v>44692</v>
      </c>
      <c r="E55" s="169" t="s">
        <v>15330</v>
      </c>
      <c r="F55" s="169" t="s">
        <v>15322</v>
      </c>
      <c r="G55" s="25"/>
    </row>
    <row r="56" spans="1:7" ht="50">
      <c r="A56" s="312"/>
      <c r="B56" s="202">
        <v>6.3</v>
      </c>
      <c r="C56" s="149" t="s">
        <v>13097</v>
      </c>
      <c r="D56" s="274">
        <v>45051</v>
      </c>
      <c r="E56" s="169" t="s">
        <v>15590</v>
      </c>
      <c r="F56" s="169" t="s">
        <v>15371</v>
      </c>
      <c r="G56" s="25"/>
    </row>
    <row r="57" spans="1:7" ht="40">
      <c r="A57" s="312"/>
      <c r="B57" s="160">
        <v>6.31</v>
      </c>
      <c r="C57" s="149" t="s">
        <v>13097</v>
      </c>
      <c r="D57" s="274">
        <v>45072</v>
      </c>
      <c r="E57" s="169" t="s">
        <v>15592</v>
      </c>
      <c r="F57" s="169" t="s">
        <v>15371</v>
      </c>
      <c r="G57" s="25"/>
    </row>
    <row r="58" spans="1:7" ht="40.5" customHeight="1">
      <c r="A58" s="312"/>
      <c r="B58" s="202">
        <v>6.4</v>
      </c>
      <c r="C58" s="149" t="s">
        <v>13097</v>
      </c>
      <c r="D58" s="274">
        <v>45408</v>
      </c>
      <c r="E58" s="169" t="s">
        <v>15594</v>
      </c>
      <c r="F58" s="169" t="s">
        <v>15593</v>
      </c>
      <c r="G58" s="25"/>
    </row>
    <row r="59" spans="1:7" ht="32.5" customHeight="1">
      <c r="A59" s="312"/>
      <c r="B59" s="202">
        <v>6.5</v>
      </c>
      <c r="C59" s="149" t="s">
        <v>13097</v>
      </c>
      <c r="D59" s="274">
        <v>45772</v>
      </c>
      <c r="E59" s="169" t="s">
        <v>15669</v>
      </c>
      <c r="F59" s="169" t="s">
        <v>15720</v>
      </c>
      <c r="G59" s="25"/>
    </row>
    <row r="60" spans="1:7" ht="14" thickBot="1">
      <c r="A60" s="313"/>
      <c r="B60" s="314" t="str">
        <f ca="1">OFFSET(L!$C$1,MATCH("General"&amp;"Cpy",L!$A:$A,0)-1,SL,,)</f>
        <v>© 2025 Responsible Minerals Initiative. All rights reserved.</v>
      </c>
      <c r="C60" s="314"/>
      <c r="D60" s="314"/>
      <c r="E60" s="314"/>
      <c r="F60" s="314"/>
      <c r="G60" s="26"/>
    </row>
    <row r="61" spans="1:7" ht="14" thickTop="1"/>
  </sheetData>
  <sheetProtection sheet="1" formatCells="0" formatColumns="0" formatRows="0" insertColumns="0" insertRows="0" insertHyperlinks="0" deleteColumns="0" deleteRows="0" sort="0" autoFilter="0" pivotTables="0"/>
  <customSheetViews>
    <customSheetView guid="{51531B83-BDD7-4890-A744-04812A317369}" outlineSymbols="0" zeroValues="0" fitToPage="1" topLeftCell="A2">
      <pane xSplit="1" ySplit="11" topLeftCell="B47" activePane="bottomRight" state="frozen"/>
      <selection pane="bottomRight" activeCell="E48" sqref="E48"/>
    </customSheetView>
    <customSheetView guid="{81CF54B1-70AB-4A68-BB72-21925B5D4874}" outlineSymbols="0" zeroValues="0" state="hidden">
      <selection activeCell="E26" sqref="E26"/>
    </customSheetView>
  </customSheetViews>
  <mergeCells count="18">
    <mergeCell ref="B26:B36"/>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s>
  <phoneticPr fontId="85" type="noConversion"/>
  <pageMargins left="0.70866141732283505" right="0.70866141732283505" top="0.74803149606299202" bottom="0.74803149606299202" header="0.31496062992126" footer="0.31496062992126"/>
  <pageSetup scale="5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4375" defaultRowHeight="13.5"/>
  <cols>
    <col min="1" max="1" width="20.61328125" style="65" customWidth="1"/>
    <col min="2" max="2" width="57.15234375" style="65" customWidth="1"/>
    <col min="3" max="16384" width="8.843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ref="A2:B250">
    <sortCondition ref="B2:B250"/>
  </sortState>
  <customSheetViews>
    <customSheetView guid="{51531B83-BDD7-4890-A744-04812A317369}" outlineSymbols="0" zeroValues="0" showAutoFilter="1" state="hidden" topLeftCell="A46">
      <selection activeCell="B14" sqref="B14"/>
      <autoFilter ref="A1:B1" xr:uid="{00000000-0000-0000-0000-000000000000}"/>
    </customSheetView>
  </customSheetViews>
  <phoneticPr fontId="85" type="noConversion"/>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4375" defaultRowHeight="13.5"/>
  <cols>
    <col min="1" max="1" width="11.15234375" customWidth="1"/>
    <col min="2" max="2" width="25.69140625" customWidth="1"/>
    <col min="3" max="3" width="11.92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9-0000-0000-00000A000000}"/>
  <customSheetViews>
    <customSheetView guid="{51531B83-BDD7-4890-A744-04812A317369}" outlineSymbols="0" zeroValues="0" showAutoFilter="1" state="hidden" topLeftCell="A2163">
      <selection activeCell="E2176" sqref="E2176"/>
      <autoFilter ref="A1:B6231" xr:uid="{00000000-0000-0000-0000-000000000000}"/>
    </customSheetView>
  </customSheetViews>
  <phoneticPr fontId="85" type="noConversion"/>
  <pageMargins left="0.7" right="0.7"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election activeCell="D3" sqref="D3"/>
    </sheetView>
  </sheetViews>
  <sheetFormatPr defaultColWidth="8.84375" defaultRowHeight="13.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5"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5"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5"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2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5"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5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20">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5" customHeight="1">
      <c r="A52" s="102" t="str">
        <f ca="1">OFFSET(L!$C$1,MATCH("Instructions"&amp;ADDRESS(ROW(),COLUMN(),4),L!$A:$A,0)-1,SL,,)</f>
        <v>2. Metal (*)   -   Use the pull down menu to select the metal for which you are entering smelter information.  This field is mandatory.</v>
      </c>
      <c r="B52" s="100"/>
    </row>
    <row r="53" spans="1:2" ht="79"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5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2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5"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5" thickBot="1">
      <c r="A77" s="139" t="s">
        <v>15806</v>
      </c>
    </row>
  </sheetData>
  <sheetProtection sheet="1" formatCells="0" formatColumns="0" formatRows="0" insertColumns="0" insertRows="0" insertHyperlinks="0" deleteColumns="0" deleteRows="0" sort="0" autoFilter="0" pivotTables="0"/>
  <customSheetViews>
    <customSheetView guid="{51531B83-BDD7-4890-A744-04812A317369}" scale="60" outlineSymbols="0" zeroValues="0" fitToPage="1"/>
    <customSheetView guid="{81CF54B1-70AB-4A68-BB72-21925B5D4874}" outlineSymbols="0" zeroValues="0" hiddenColumns="1">
      <selection activeCell="C3" sqref="C3:G3"/>
    </customSheetView>
  </customSheetViews>
  <phoneticPr fontId="85" type="noConversion"/>
  <hyperlinks>
    <hyperlink ref="A76" location="Declaration!A1" display="Return to declaration tab" xr:uid="{00000000-0004-0000-0100-000000000000}"/>
  </hyperlinks>
  <printOptions gridLinesSet="0"/>
  <pageMargins left="0.70866141732283505" right="0.70866141732283505" top="0.74803149606299202" bottom="0.74803149606299202" header="0.31496062992126" footer="0.31496062992126"/>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27"/>
      <c r="B1" s="328"/>
      <c r="C1" s="328"/>
      <c r="D1" s="329"/>
    </row>
    <row r="2" spans="1:5" ht="71.25" customHeight="1">
      <c r="A2" s="74"/>
      <c r="B2" s="137" t="str">
        <f ca="1">OFFSET(L!$C$1,MATCH("Definitions"&amp;ADDRESS(ROW(),COLUMN(),4),L!$A:$A,0)-1,SL,,)</f>
        <v>ITEM</v>
      </c>
      <c r="C2" s="137" t="str">
        <f ca="1">OFFSET(L!$C$1,MATCH("Definitions"&amp;ADDRESS(ROW(),COLUMN(),4),L!$A:$A,0)-1,SL,,)</f>
        <v>DEFINITION</v>
      </c>
      <c r="D2" s="331"/>
      <c r="E2" s="101"/>
    </row>
    <row r="3" spans="1:5" ht="64" customHeight="1">
      <c r="A3" s="74"/>
      <c r="B3" s="63" t="str">
        <f ca="1">OFFSET(L!$C$1,MATCH("Definitions"&amp;ADDRESS(ROW(),COLUMN(),4),L!$A:$A,0)-1,SL,,)</f>
        <v>3TG</v>
      </c>
      <c r="C3" s="63" t="str">
        <f ca="1">OFFSET(L!$C$1,MATCH("Definitions"&amp;ADDRESS(ROW(),COLUMN(),4),L!$A:$A,0)-1,SL,,)</f>
        <v>Tantalum, tin, tungsten, gold</v>
      </c>
      <c r="D3" s="33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3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31"/>
      <c r="E5" s="100"/>
    </row>
    <row r="6" spans="1:5" ht="151.2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31"/>
      <c r="E6" s="100" t="s">
        <v>1279</v>
      </c>
    </row>
    <row r="7" spans="1:5" ht="105.65"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3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3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31"/>
      <c r="E9" s="100" t="s">
        <v>1279</v>
      </c>
    </row>
    <row r="10" spans="1:5" ht="45">
      <c r="A10" s="74"/>
      <c r="B10" s="63" t="str">
        <f ca="1">OFFSET(L!$C$1,MATCH("Definitions"&amp;ADDRESS(ROW(),COLUMN(),4),L!$A:$A,0)-1,SL,,)</f>
        <v>DRC</v>
      </c>
      <c r="C10" s="63" t="str">
        <f ca="1">OFFSET(L!$C$1,MATCH("Definitions"&amp;ADDRESS(ROW(),COLUMN(),4),L!$A:$A,0)-1,SL,,)</f>
        <v>Democratic Republic of Congo</v>
      </c>
      <c r="D10" s="33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3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3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31"/>
      <c r="E13" s="100" t="s">
        <v>1280</v>
      </c>
    </row>
    <row r="14" spans="1:5" ht="270">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31"/>
      <c r="E14" s="100" t="s">
        <v>1278</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3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31"/>
      <c r="E16" s="100" t="s">
        <v>1278</v>
      </c>
    </row>
    <row r="17" spans="1:5" ht="165">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3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3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31"/>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31"/>
      <c r="E20" s="100"/>
    </row>
    <row r="21" spans="1:5" ht="15">
      <c r="A21" s="74"/>
      <c r="B21" s="63" t="str">
        <f ca="1">OFFSET(L!$C$1,MATCH("Definitions"&amp;ADDRESS(ROW(),COLUMN(),4),L!$A:$A,0)-1,SL,,)</f>
        <v>RBA</v>
      </c>
      <c r="C21" s="63" t="str">
        <f ca="1">OFFSET(L!$C$1,MATCH("Definitions"&amp;ADDRESS(ROW(),COLUMN(),4),L!$A:$A,0)-1,SL,,)</f>
        <v>Responsible Business Alliance (www.responsiblebusiness.org)</v>
      </c>
      <c r="D21" s="33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3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3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31"/>
      <c r="E24" s="100"/>
    </row>
    <row r="25" spans="1:5" ht="177.65"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3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31"/>
      <c r="E26" s="100" t="s">
        <v>1280</v>
      </c>
    </row>
    <row r="27" spans="1:5" ht="60">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3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3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3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31"/>
      <c r="E30" s="100" t="s">
        <v>1281</v>
      </c>
    </row>
    <row r="31" spans="1:5" ht="133"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31"/>
      <c r="E31" s="100"/>
    </row>
    <row r="32" spans="1:5" ht="15">
      <c r="A32" s="74"/>
      <c r="B32" s="330" t="str">
        <f ca="1">OFFSET(L!$C$1,MATCH("General"&amp;"Cpy",L!$A:$A,0)-1,SL,,)</f>
        <v>© 2025 Responsible Minerals Initiative. All rights reserved.</v>
      </c>
      <c r="C32" s="330"/>
      <c r="D32" s="331"/>
      <c r="E32" s="100"/>
    </row>
    <row r="33" spans="1:4" ht="14" thickBot="1">
      <c r="A33" s="75"/>
      <c r="B33" s="153"/>
      <c r="C33" s="153"/>
      <c r="D33" s="332"/>
    </row>
    <row r="34" spans="1:4" ht="14" thickTop="1"/>
  </sheetData>
  <sheetProtection sheet="1" formatCells="0" formatColumns="0" formatRows="0" insertColumns="0" insertRows="0" insertHyperlinks="0" deleteColumns="0" deleteRows="0" sort="0" autoFilter="0" pivotTables="0"/>
  <customSheetViews>
    <customSheetView guid="{51531B83-BDD7-4890-A744-04812A317369}" scale="80" outlineSymbols="0" zeroValues="0" fitToPage="1">
      <pane ySplit="2" topLeftCell="A10" activePane="bottomLeft" state="frozen"/>
      <selection pane="bottomLeft" activeCell="C13" sqref="C13"/>
    </customSheetView>
    <customSheetView guid="{81CF54B1-70AB-4A68-BB72-21925B5D4874}" outlineSymbols="0" zeroValues="0" hiddenColumns="1">
      <selection activeCell="F3" sqref="F3:J3"/>
    </customSheetView>
  </customSheetViews>
  <mergeCells count="3">
    <mergeCell ref="A1:D1"/>
    <mergeCell ref="B32:C32"/>
    <mergeCell ref="D2:D33"/>
  </mergeCells>
  <phoneticPr fontId="85" type="noConversion"/>
  <pageMargins left="0.70866141732283505" right="0.70866141732283505" top="0.74803149606299202" bottom="0.74803149606299202" header="0.31496062992126" footer="0.31496062992126"/>
  <pageSetup scale="50"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10" zoomScalePageLayoutView="70" workbookViewId="0">
      <selection activeCell="AA21" sqref="AA21"/>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51"/>
      <c r="B1" s="352"/>
      <c r="C1" s="352"/>
      <c r="D1" s="352"/>
      <c r="E1" s="352"/>
      <c r="F1" s="352"/>
      <c r="G1" s="352"/>
      <c r="H1" s="352"/>
      <c r="I1" s="352"/>
      <c r="J1" s="352"/>
      <c r="K1" s="353"/>
      <c r="L1" s="100"/>
      <c r="P1" s="3"/>
      <c r="Q1" s="3"/>
      <c r="R1" s="3"/>
      <c r="S1" s="3"/>
      <c r="T1" s="3"/>
      <c r="U1" s="3"/>
      <c r="V1" s="3"/>
      <c r="W1" s="3"/>
      <c r="X1" s="3"/>
      <c r="Y1" s="3"/>
      <c r="Z1" s="3"/>
      <c r="AA1" s="3"/>
      <c r="AB1" s="3"/>
      <c r="AC1" s="3"/>
      <c r="AD1" s="3"/>
      <c r="AE1" s="3"/>
      <c r="AF1" s="3"/>
      <c r="AG1" s="3"/>
      <c r="AH1" s="3"/>
    </row>
    <row r="2" spans="1:34" ht="82.4" customHeight="1">
      <c r="A2" s="34"/>
      <c r="B2" s="136"/>
      <c r="C2" s="35"/>
      <c r="D2" s="354" t="str">
        <f ca="1">OFFSET(L!$C$1,MATCH("Declaration"&amp;ADDRESS(ROW(),COLUMN(),4),L!$A:$A,0)-1,SL,,)</f>
        <v>Conflict Minerals Reporting Template (CMRT)</v>
      </c>
      <c r="E2" s="355"/>
      <c r="F2" s="355"/>
      <c r="G2" s="355"/>
      <c r="H2" s="355"/>
      <c r="I2" s="355"/>
      <c r="J2" s="356"/>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67"/>
      <c r="G3" s="367"/>
      <c r="H3" s="367"/>
      <c r="I3" s="152"/>
      <c r="J3" s="138" t="s">
        <v>15733</v>
      </c>
      <c r="K3" s="36"/>
      <c r="L3" s="100"/>
      <c r="P3" s="45">
        <f>MATCH($D$3,LN,0)</f>
        <v>1</v>
      </c>
    </row>
    <row r="4" spans="1:34" ht="15">
      <c r="A4" s="34"/>
      <c r="B4" s="363" t="str">
        <f ca="1">OFFSET(L!$C$1,MATCH("Declaration"&amp;ADDRESS(ROW(),COLUMN(),4),L!$A:$A,0)-1,SL,,)</f>
        <v>The purpose of this document is to collect sourcing information on tin, tantalum, tungsten and gold used in products</v>
      </c>
      <c r="C4" s="363"/>
      <c r="D4" s="363"/>
      <c r="E4" s="363"/>
      <c r="F4" s="363"/>
      <c r="G4" s="363"/>
      <c r="H4" s="363"/>
      <c r="I4" s="368" t="str">
        <f ca="1">OFFSET(L!$C$1,MATCH("Declaration"&amp;ADDRESS(ROW(),COLUMN(),4),L!$A:$A,0)-1,SL,,)</f>
        <v>Link to Terms &amp; Conditions</v>
      </c>
      <c r="J4" s="368"/>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3" t="str">
        <f ca="1">OFFSET(L!$C$1,MATCH("Declaration"&amp;ADDRESS(ROW(),COLUMN(),4),L!$A:$A,0)-1,SL,,)</f>
        <v>Mandatory fields are noted with an asterisk (*).  Consult the instructions tab for guidance on how to answer each question.</v>
      </c>
      <c r="C6" s="363"/>
      <c r="D6" s="363"/>
      <c r="E6" s="363"/>
      <c r="F6" s="363"/>
      <c r="G6" s="363"/>
      <c r="H6" s="363"/>
      <c r="I6" s="363"/>
      <c r="J6" s="363"/>
      <c r="K6" s="36"/>
      <c r="L6" s="115" t="s">
        <v>430</v>
      </c>
      <c r="P6" s="3"/>
      <c r="Q6" s="3"/>
      <c r="R6" s="3"/>
      <c r="S6" s="3"/>
      <c r="T6" s="3"/>
      <c r="U6" s="3"/>
      <c r="V6" s="3"/>
      <c r="W6" s="3"/>
      <c r="X6" s="3"/>
      <c r="Y6" s="3"/>
      <c r="Z6" s="3"/>
      <c r="AA6" s="3"/>
      <c r="AB6" s="3"/>
      <c r="AC6" s="3"/>
      <c r="AD6" s="3"/>
      <c r="AE6" s="3"/>
      <c r="AF6" s="3"/>
      <c r="AG6" s="3"/>
      <c r="AH6" s="3"/>
    </row>
    <row r="7" spans="1:34" ht="37" customHeight="1">
      <c r="A7" s="34"/>
      <c r="B7" s="372" t="str">
        <f ca="1">OFFSET(L!$C$1,MATCH("Declaration"&amp;ADDRESS(ROW(),COLUMN(),4),L!$A:$A,0)-1,SL,,)</f>
        <v>Company Information</v>
      </c>
      <c r="C7" s="372"/>
      <c r="D7" s="372"/>
      <c r="E7" s="372"/>
      <c r="F7" s="372"/>
      <c r="G7" s="372"/>
      <c r="H7" s="372"/>
      <c r="I7" s="372"/>
      <c r="J7" s="372"/>
      <c r="K7" s="36"/>
      <c r="L7" s="115"/>
      <c r="P7" s="3"/>
      <c r="Q7" s="3"/>
      <c r="R7" s="3"/>
      <c r="S7" s="3"/>
      <c r="T7" s="3"/>
      <c r="U7" s="3"/>
      <c r="V7" s="3"/>
      <c r="W7" s="3"/>
      <c r="X7" s="3"/>
      <c r="Y7" s="3"/>
      <c r="Z7" s="3"/>
      <c r="AA7" s="3"/>
      <c r="AB7" s="3"/>
      <c r="AC7" s="3"/>
      <c r="AD7" s="3"/>
      <c r="AE7" s="3"/>
      <c r="AF7" s="3"/>
      <c r="AG7" s="3"/>
      <c r="AH7" s="3"/>
    </row>
    <row r="8" spans="1:34" ht="15">
      <c r="A8" s="38"/>
      <c r="B8" s="73" t="str">
        <f ca="1">OFFSET(L!$C$1,MATCH("Declaration"&amp;ADDRESS(ROW(),COLUMN(),4),L!$A:$A,0)-1,SL,,)</f>
        <v>Company Name (*):</v>
      </c>
      <c r="C8" s="76"/>
      <c r="D8" s="357" t="s">
        <v>16029</v>
      </c>
      <c r="E8" s="358"/>
      <c r="F8" s="358"/>
      <c r="G8" s="358"/>
      <c r="H8" s="358"/>
      <c r="I8" s="358"/>
      <c r="J8" s="359"/>
      <c r="K8" s="39"/>
      <c r="L8" s="115"/>
      <c r="P8" s="3"/>
      <c r="Q8" s="3"/>
      <c r="R8" s="3"/>
      <c r="S8" s="3"/>
      <c r="T8" s="3"/>
      <c r="U8" s="3"/>
      <c r="V8" s="3"/>
      <c r="W8" s="3"/>
      <c r="X8" s="3"/>
      <c r="Y8" s="3"/>
      <c r="Z8" s="3"/>
      <c r="AA8" s="3"/>
      <c r="AB8" s="3"/>
      <c r="AC8" s="3"/>
      <c r="AD8" s="3"/>
      <c r="AE8" s="3"/>
      <c r="AF8" s="3"/>
      <c r="AG8" s="3"/>
      <c r="AH8" s="3"/>
    </row>
    <row r="9" spans="1:34" ht="17">
      <c r="A9" s="38"/>
      <c r="B9" s="73" t="str">
        <f ca="1">OFFSET(L!$C$1,MATCH("Declaration"&amp;ADDRESS(ROW(),COLUMN(),4),L!$A:$A,0)-1,SL,,)</f>
        <v>Declaration Scope or Class (*):</v>
      </c>
      <c r="C9" s="76"/>
      <c r="D9" s="369" t="s">
        <v>481</v>
      </c>
      <c r="E9" s="370"/>
      <c r="F9" s="370"/>
      <c r="G9" s="371"/>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5" customHeight="1">
      <c r="A10" s="38"/>
      <c r="B10" s="373" t="str">
        <f ca="1">OFFSET(L!$C$1,MATCH("Declaration"&amp;ADDRESS(ROW(),COLUMN(),4)&amp;LEFT($D$9,1),L!$A:$A,0)-1,SL,,)</f>
        <v>Description of Scope:</v>
      </c>
      <c r="C10" s="122"/>
      <c r="D10" s="364" t="s">
        <v>15817</v>
      </c>
      <c r="E10" s="365"/>
      <c r="F10" s="365"/>
      <c r="G10" s="365"/>
      <c r="H10" s="365"/>
      <c r="I10" s="365"/>
      <c r="J10" s="366"/>
      <c r="K10" s="36"/>
      <c r="L10" s="115"/>
      <c r="Q10" s="3"/>
      <c r="R10" s="3"/>
      <c r="S10" s="3"/>
      <c r="T10" s="3"/>
      <c r="U10" s="3"/>
      <c r="V10" s="3"/>
      <c r="W10" s="3"/>
      <c r="X10" s="3"/>
      <c r="Y10" s="3"/>
      <c r="Z10" s="3"/>
      <c r="AA10" s="3"/>
      <c r="AB10" s="3"/>
      <c r="AC10" s="3"/>
      <c r="AD10" s="3"/>
      <c r="AE10" s="3"/>
      <c r="AF10" s="3"/>
      <c r="AG10" s="3"/>
      <c r="AH10" s="3"/>
    </row>
    <row r="11" spans="1:34" ht="17">
      <c r="A11" s="38"/>
      <c r="B11" s="374"/>
      <c r="C11" s="122"/>
      <c r="D11" s="380" t="str">
        <f ca="1">IF(D9=Q9,OFFSET(L!$C$1,MATCH("Declaration"&amp;ADDRESS(ROW(),COLUMN(),4),L!$A:$A,0)-1,SL,,),"")</f>
        <v/>
      </c>
      <c r="E11" s="381"/>
      <c r="F11" s="381"/>
      <c r="G11" s="381"/>
      <c r="H11" s="381"/>
      <c r="I11" s="381"/>
      <c r="J11" s="382"/>
      <c r="K11" s="36"/>
      <c r="L11" s="115"/>
      <c r="Q11" s="3"/>
      <c r="R11" s="3"/>
      <c r="S11" s="3"/>
      <c r="T11" s="3"/>
      <c r="U11" s="3"/>
      <c r="V11" s="3"/>
      <c r="W11" s="3"/>
      <c r="X11" s="3"/>
      <c r="Y11" s="3"/>
      <c r="Z11" s="3"/>
      <c r="AA11" s="3"/>
      <c r="AB11" s="3"/>
      <c r="AC11" s="3"/>
      <c r="AD11" s="3"/>
      <c r="AE11" s="3"/>
      <c r="AF11" s="3"/>
      <c r="AG11" s="3"/>
      <c r="AH11" s="3"/>
    </row>
    <row r="12" spans="1:34" ht="15">
      <c r="A12" s="38"/>
      <c r="B12" s="40" t="str">
        <f ca="1">OFFSET(L!$C$1,MATCH("Declaration"&amp;ADDRESS(ROW(),COLUMN(),4),L!$A:$A,0)-1,SL,,)</f>
        <v>Company Unique ID:</v>
      </c>
      <c r="C12" s="77"/>
      <c r="D12" s="360" t="s">
        <v>15817</v>
      </c>
      <c r="E12" s="361"/>
      <c r="F12" s="361"/>
      <c r="G12" s="361"/>
      <c r="H12" s="361"/>
      <c r="I12" s="361"/>
      <c r="J12" s="362"/>
      <c r="K12" s="36"/>
      <c r="L12" s="115"/>
      <c r="Q12" s="3"/>
      <c r="R12" s="3"/>
      <c r="S12" s="3"/>
      <c r="T12" s="3"/>
      <c r="U12" s="3"/>
      <c r="V12" s="3"/>
      <c r="W12" s="3"/>
      <c r="X12" s="3"/>
      <c r="Y12" s="3"/>
      <c r="Z12" s="3"/>
      <c r="AA12" s="3"/>
      <c r="AB12" s="3"/>
      <c r="AC12" s="3"/>
      <c r="AD12" s="3"/>
      <c r="AE12" s="3"/>
      <c r="AF12" s="3"/>
      <c r="AG12" s="3"/>
      <c r="AH12" s="3"/>
    </row>
    <row r="13" spans="1:34" ht="15">
      <c r="A13" s="38"/>
      <c r="B13" s="40" t="str">
        <f ca="1">OFFSET(L!$C$1,MATCH("Declaration"&amp;ADDRESS(ROW(),COLUMN(),4),L!$A:$A,0)-1,SL,,)</f>
        <v>Company Unique ID Authority:</v>
      </c>
      <c r="C13" s="77"/>
      <c r="D13" s="360" t="s">
        <v>15817</v>
      </c>
      <c r="E13" s="361"/>
      <c r="F13" s="361"/>
      <c r="G13" s="361"/>
      <c r="H13" s="361"/>
      <c r="I13" s="361"/>
      <c r="J13" s="362"/>
      <c r="K13" s="36"/>
      <c r="L13" s="115"/>
      <c r="Q13" s="3"/>
      <c r="R13" s="3"/>
      <c r="S13" s="3"/>
      <c r="T13" s="3"/>
      <c r="U13" s="3"/>
      <c r="V13" s="3"/>
      <c r="W13" s="3"/>
      <c r="X13" s="3"/>
      <c r="Y13" s="3"/>
      <c r="Z13" s="3"/>
      <c r="AA13" s="3"/>
      <c r="AB13" s="3"/>
      <c r="AC13" s="3"/>
      <c r="AD13" s="3"/>
      <c r="AE13" s="3"/>
      <c r="AF13" s="3"/>
      <c r="AG13" s="3"/>
      <c r="AH13" s="3"/>
    </row>
    <row r="14" spans="1:34" ht="15">
      <c r="A14" s="38"/>
      <c r="B14" s="40" t="str">
        <f ca="1">OFFSET(L!$C$1,MATCH("Declaration"&amp;ADDRESS(ROW(),COLUMN(),4),L!$A:$A,0)-1,SL,,)</f>
        <v>Address:</v>
      </c>
      <c r="C14" s="77"/>
      <c r="D14" s="360" t="s">
        <v>16030</v>
      </c>
      <c r="E14" s="361"/>
      <c r="F14" s="361"/>
      <c r="G14" s="361"/>
      <c r="H14" s="361"/>
      <c r="I14" s="361"/>
      <c r="J14" s="362"/>
      <c r="K14" s="36"/>
      <c r="L14" s="115"/>
      <c r="Q14" s="3"/>
      <c r="R14" s="3"/>
      <c r="S14" s="3"/>
      <c r="T14" s="3"/>
      <c r="U14" s="3"/>
      <c r="V14" s="3"/>
      <c r="W14" s="3"/>
      <c r="X14" s="3"/>
      <c r="Y14" s="3"/>
      <c r="Z14" s="3"/>
      <c r="AA14" s="3"/>
      <c r="AB14" s="3"/>
      <c r="AC14" s="3"/>
      <c r="AD14" s="3"/>
      <c r="AE14" s="3"/>
      <c r="AF14" s="3"/>
      <c r="AG14" s="3"/>
      <c r="AH14" s="3"/>
    </row>
    <row r="15" spans="1:34" ht="15">
      <c r="A15" s="38"/>
      <c r="B15" s="40" t="str">
        <f ca="1">OFFSET(L!$C$1,MATCH("Declaration"&amp;ADDRESS(ROW(),COLUMN(),4),L!$A:$A,0)-1,SL,,)</f>
        <v>Contact Name (*):</v>
      </c>
      <c r="C15" s="77"/>
      <c r="D15" s="360" t="s">
        <v>16031</v>
      </c>
      <c r="E15" s="361"/>
      <c r="F15" s="361"/>
      <c r="G15" s="361"/>
      <c r="H15" s="361"/>
      <c r="I15" s="361"/>
      <c r="J15" s="362"/>
      <c r="K15" s="36"/>
      <c r="L15" s="115"/>
      <c r="Q15" s="3"/>
      <c r="R15" s="3"/>
      <c r="S15" s="3"/>
      <c r="T15" s="3"/>
      <c r="U15" s="3"/>
      <c r="V15" s="3"/>
      <c r="W15" s="3"/>
      <c r="X15" s="3"/>
      <c r="Y15" s="3"/>
      <c r="Z15" s="3"/>
      <c r="AA15" s="3"/>
      <c r="AB15" s="3"/>
      <c r="AC15" s="3"/>
      <c r="AD15" s="3"/>
      <c r="AE15" s="3"/>
      <c r="AF15" s="3"/>
      <c r="AG15" s="3"/>
      <c r="AH15" s="3"/>
    </row>
    <row r="16" spans="1:34" ht="17">
      <c r="A16" s="38"/>
      <c r="B16" s="40" t="str">
        <f ca="1">OFFSET(L!$C$1,MATCH("Declaration"&amp;ADDRESS(ROW(),COLUMN(),4),L!$A:$A,0)-1,SL,,)</f>
        <v>Email – Contact (*):</v>
      </c>
      <c r="C16" s="77"/>
      <c r="D16" s="375" t="s">
        <v>16032</v>
      </c>
      <c r="E16" s="376"/>
      <c r="F16" s="376"/>
      <c r="G16" s="376"/>
      <c r="H16" s="376"/>
      <c r="I16" s="376"/>
      <c r="J16" s="377"/>
      <c r="K16" s="36"/>
      <c r="L16" s="115"/>
      <c r="Q16" s="3"/>
      <c r="R16" s="3"/>
      <c r="S16" s="3"/>
      <c r="T16" s="3"/>
      <c r="U16" s="3"/>
      <c r="V16" s="3"/>
      <c r="W16" s="3"/>
      <c r="X16" s="3"/>
      <c r="Y16" s="3"/>
      <c r="Z16" s="3"/>
      <c r="AA16" s="3"/>
      <c r="AB16" s="3"/>
      <c r="AC16" s="3"/>
      <c r="AD16" s="3"/>
      <c r="AE16" s="3"/>
      <c r="AF16" s="3"/>
      <c r="AG16" s="3"/>
      <c r="AH16" s="3"/>
    </row>
    <row r="17" spans="1:34" ht="15">
      <c r="A17" s="38"/>
      <c r="B17" s="40" t="str">
        <f ca="1">OFFSET(L!$C$1,MATCH("Declaration"&amp;ADDRESS(ROW(),COLUMN(),4),L!$A:$A,0)-1,SL,,)</f>
        <v>Phone – Contact (*):</v>
      </c>
      <c r="C17" s="77"/>
      <c r="D17" s="360" t="s">
        <v>16033</v>
      </c>
      <c r="E17" s="361"/>
      <c r="F17" s="361"/>
      <c r="G17" s="361"/>
      <c r="H17" s="361"/>
      <c r="I17" s="361"/>
      <c r="J17" s="362"/>
      <c r="K17" s="36"/>
      <c r="L17" s="115"/>
      <c r="Q17" s="3"/>
      <c r="R17" s="3"/>
      <c r="S17" s="3"/>
      <c r="T17" s="3"/>
      <c r="U17" s="3"/>
      <c r="V17" s="3"/>
      <c r="W17" s="3"/>
      <c r="X17" s="3"/>
      <c r="Y17" s="3"/>
      <c r="Z17" s="3"/>
      <c r="AA17" s="3"/>
      <c r="AB17" s="3"/>
      <c r="AC17" s="3"/>
      <c r="AD17" s="3"/>
      <c r="AE17" s="3"/>
      <c r="AF17" s="3"/>
      <c r="AG17" s="3"/>
      <c r="AH17" s="3"/>
    </row>
    <row r="18" spans="1:34" ht="23">
      <c r="A18" s="38"/>
      <c r="B18" s="40" t="str">
        <f ca="1">OFFSET(L!$C$1,MATCH("Declaration"&amp;ADDRESS(ROW(),COLUMN(),4),L!$A:$A,0)-1,SL,,)</f>
        <v>Authorizer (*):</v>
      </c>
      <c r="C18" s="77"/>
      <c r="D18" s="393" t="s">
        <v>16034</v>
      </c>
      <c r="E18" s="394"/>
      <c r="F18" s="394"/>
      <c r="G18" s="394"/>
      <c r="H18" s="394"/>
      <c r="I18" s="394"/>
      <c r="J18" s="395"/>
      <c r="K18" s="36"/>
      <c r="L18" s="110"/>
      <c r="Q18" s="3"/>
      <c r="R18" s="3"/>
      <c r="S18" s="3"/>
      <c r="T18" s="3"/>
      <c r="U18" s="3"/>
      <c r="V18" s="3"/>
      <c r="W18" s="3"/>
      <c r="X18" s="3"/>
      <c r="Y18" s="3"/>
      <c r="Z18" s="3"/>
      <c r="AA18" s="3"/>
      <c r="AB18" s="3"/>
      <c r="AC18" s="3"/>
      <c r="AD18" s="3"/>
      <c r="AE18" s="3"/>
      <c r="AF18" s="3"/>
      <c r="AG18" s="3"/>
      <c r="AH18" s="3"/>
    </row>
    <row r="19" spans="1:34" ht="23">
      <c r="A19" s="38"/>
      <c r="B19" s="40" t="str">
        <f ca="1">OFFSET(L!$C$1,MATCH("Declaration"&amp;ADDRESS(ROW(),COLUMN(),4),L!$A:$A,0)-1,SL,,)</f>
        <v>Title - Authorizer:</v>
      </c>
      <c r="C19" s="77"/>
      <c r="D19" s="360" t="s">
        <v>16035</v>
      </c>
      <c r="E19" s="361"/>
      <c r="F19" s="361"/>
      <c r="G19" s="361"/>
      <c r="H19" s="361"/>
      <c r="I19" s="361"/>
      <c r="J19" s="362"/>
      <c r="K19" s="36"/>
      <c r="L19" s="110"/>
      <c r="P19" s="3"/>
      <c r="Q19" s="3"/>
      <c r="R19" s="3"/>
      <c r="S19" s="3"/>
      <c r="T19" s="3"/>
      <c r="U19" s="3"/>
      <c r="V19" s="3"/>
      <c r="W19" s="3"/>
      <c r="X19" s="3"/>
      <c r="Y19" s="3"/>
      <c r="Z19" s="3"/>
      <c r="AA19" s="3"/>
      <c r="AB19" s="3"/>
      <c r="AC19" s="3"/>
      <c r="AD19" s="3"/>
      <c r="AE19" s="3"/>
      <c r="AF19" s="3"/>
      <c r="AG19" s="3"/>
      <c r="AH19" s="3"/>
    </row>
    <row r="20" spans="1:34" ht="23">
      <c r="A20" s="38"/>
      <c r="B20" s="40" t="str">
        <f ca="1">OFFSET(L!$C$1,MATCH("Declaration"&amp;ADDRESS(ROW(),COLUMN(),4),L!$A:$A,0)-1,SL,,)</f>
        <v>Email - Authorizer (*):</v>
      </c>
      <c r="C20" s="77"/>
      <c r="D20" s="375" t="s">
        <v>16036</v>
      </c>
      <c r="E20" s="376"/>
      <c r="F20" s="376"/>
      <c r="G20" s="376"/>
      <c r="H20" s="376"/>
      <c r="I20" s="376"/>
      <c r="J20" s="377"/>
      <c r="K20" s="36"/>
      <c r="L20" s="110"/>
      <c r="P20" s="3"/>
      <c r="Q20" s="3"/>
      <c r="R20" s="3"/>
      <c r="S20" s="3"/>
      <c r="T20" s="3"/>
      <c r="U20" s="3"/>
      <c r="V20" s="3"/>
      <c r="W20" s="3"/>
      <c r="X20" s="3"/>
      <c r="Y20" s="3"/>
      <c r="Z20" s="3"/>
      <c r="AA20" s="3"/>
      <c r="AB20" s="3"/>
      <c r="AC20" s="3"/>
      <c r="AD20" s="3"/>
      <c r="AE20" s="3"/>
      <c r="AF20" s="3"/>
      <c r="AG20" s="3"/>
      <c r="AH20" s="3"/>
    </row>
    <row r="21" spans="1:34" ht="15">
      <c r="A21" s="38"/>
      <c r="B21" s="40" t="str">
        <f ca="1">OFFSET(L!$C$1,MATCH("Declaration"&amp;ADDRESS(ROW(),COLUMN(),4),L!$A:$A,0)-1,SL,,)</f>
        <v>Phone - Authorizer:</v>
      </c>
      <c r="C21" s="133"/>
      <c r="D21" s="333" t="s">
        <v>16037</v>
      </c>
      <c r="E21" s="334"/>
      <c r="F21" s="334"/>
      <c r="G21" s="334"/>
      <c r="H21" s="334"/>
      <c r="I21" s="334"/>
      <c r="J21" s="335"/>
      <c r="K21" s="36"/>
      <c r="L21" s="115"/>
      <c r="P21" s="3"/>
      <c r="Q21" s="3"/>
      <c r="R21" s="3"/>
      <c r="S21" s="3"/>
      <c r="T21" s="3"/>
      <c r="U21" s="3"/>
      <c r="V21" s="3"/>
      <c r="W21" s="3"/>
      <c r="X21" s="3"/>
      <c r="Y21" s="3"/>
      <c r="Z21" s="3"/>
      <c r="AA21" s="3"/>
      <c r="AB21" s="3"/>
      <c r="AC21" s="3"/>
      <c r="AD21" s="3"/>
      <c r="AE21" s="3"/>
      <c r="AF21" s="3"/>
      <c r="AG21" s="3"/>
      <c r="AH21" s="3"/>
    </row>
    <row r="22" spans="1:34" ht="17.5">
      <c r="A22" s="38"/>
      <c r="B22" s="40" t="str">
        <f ca="1">OFFSET(L!$C$1,MATCH("Declaration"&amp;ADDRESS(ROW(),COLUMN(),4),L!$A:$A,0)-1,SL,,)</f>
        <v>Effective Date (*):</v>
      </c>
      <c r="C22" s="78"/>
      <c r="D22" s="338">
        <v>46084</v>
      </c>
      <c r="E22" s="339"/>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5">
      <c r="A23" s="41"/>
      <c r="B23" s="79"/>
      <c r="C23" s="17"/>
      <c r="D23" s="385"/>
      <c r="E23" s="385"/>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
      <c r="A24" s="42"/>
      <c r="B24" s="340" t="str">
        <f ca="1">OFFSET(L!$C$1,MATCH("Declaration"&amp;ADDRESS(ROW(),COLUMN(),4),L!$A:$A,0)-1,SL,,)</f>
        <v>Answer the following questions 1 - 8 based on the declaration scope indicated above</v>
      </c>
      <c r="C24" s="340"/>
      <c r="D24" s="340"/>
      <c r="E24" s="340"/>
      <c r="F24" s="340"/>
      <c r="G24" s="340"/>
      <c r="H24" s="340"/>
      <c r="I24" s="340"/>
      <c r="J24" s="340"/>
      <c r="K24" s="43"/>
      <c r="L24" s="111"/>
      <c r="P24" s="3"/>
      <c r="Q24" s="3"/>
      <c r="R24" s="3"/>
      <c r="S24" s="3"/>
      <c r="T24" s="3"/>
      <c r="U24" s="3"/>
      <c r="V24" s="3"/>
      <c r="W24" s="3"/>
      <c r="X24" s="3"/>
      <c r="Y24" s="3"/>
      <c r="Z24" s="3"/>
      <c r="AA24" s="3"/>
      <c r="AB24" s="3"/>
      <c r="AC24" s="3"/>
      <c r="AD24" s="3"/>
      <c r="AE24" s="3"/>
      <c r="AF24" s="3"/>
      <c r="AG24" s="3"/>
      <c r="AH24" s="3"/>
    </row>
    <row r="25" spans="1:34" ht="48.65" customHeight="1">
      <c r="A25" s="41"/>
      <c r="B25" s="44" t="str">
        <f ca="1">OFFSET(L!$C$1,MATCH("Declaration"&amp;ADDRESS(ROW(),COLUMN(),4),L!$A:$A,0)-1,SL,,)</f>
        <v>1) Is any 3TG intentionally added or used in the product(s) or in the production process? (*)</v>
      </c>
      <c r="C25" s="17"/>
      <c r="D25" s="347" t="str">
        <f ca="1">OFFSET(L!$C$1,MATCH("Declaration"&amp;ADDRESS(ROW(),COLUMN(),4),L!$A:$A,0)-1,SL,,)</f>
        <v>Answer</v>
      </c>
      <c r="E25" s="347"/>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3">
      <c r="A26" s="41"/>
      <c r="B26" s="40" t="str">
        <f ca="1">OFFSET(L!$C$1,MATCH("Declaration"&amp;ADDRESS(ROW(),COLUMN(),4),L!$A:$A,0)-1,SL,,)&amp;P26</f>
        <v>Tantalum  (*)</v>
      </c>
      <c r="C26" s="35"/>
      <c r="D26" s="336" t="s">
        <v>475</v>
      </c>
      <c r="E26" s="337"/>
      <c r="F26" s="12"/>
      <c r="G26" s="344"/>
      <c r="H26" s="345"/>
      <c r="I26" s="345"/>
      <c r="J26" s="346"/>
      <c r="K26" s="36"/>
      <c r="L26" s="116"/>
      <c r="P26" s="45" t="str">
        <f>IF(D$26="No","","(*)")</f>
        <v>(*)</v>
      </c>
      <c r="R26" s="3"/>
      <c r="S26" s="3"/>
      <c r="T26" s="3"/>
      <c r="U26" s="3"/>
      <c r="V26" s="3"/>
      <c r="W26" s="3"/>
      <c r="X26" s="3"/>
      <c r="Y26" s="3"/>
      <c r="Z26" s="3"/>
      <c r="AA26" s="3"/>
      <c r="AB26" s="3"/>
      <c r="AC26" s="3"/>
      <c r="AD26" s="3"/>
      <c r="AE26" s="3"/>
      <c r="AF26" s="3"/>
      <c r="AG26" s="3"/>
      <c r="AH26" s="3"/>
    </row>
    <row r="27" spans="1:34" ht="23">
      <c r="A27" s="41"/>
      <c r="B27" s="40" t="str">
        <f ca="1">OFFSET(L!$C$1,MATCH("Declaration"&amp;ADDRESS(ROW(),COLUMN(),4),L!$A:$A,0)-1,SL,,)&amp;P27</f>
        <v>Tin  (*)</v>
      </c>
      <c r="C27" s="35"/>
      <c r="D27" s="336" t="s">
        <v>475</v>
      </c>
      <c r="E27" s="337"/>
      <c r="F27" s="12"/>
      <c r="G27" s="344"/>
      <c r="H27" s="345"/>
      <c r="I27" s="345"/>
      <c r="J27" s="346"/>
      <c r="K27" s="36"/>
      <c r="L27" s="116"/>
      <c r="P27" s="45" t="str">
        <f>IF(D$27="No","","(*)")</f>
        <v>(*)</v>
      </c>
      <c r="R27" s="3"/>
      <c r="S27" s="3"/>
      <c r="T27" s="3"/>
      <c r="U27" s="3"/>
      <c r="V27" s="3"/>
      <c r="W27" s="3"/>
      <c r="X27" s="3"/>
      <c r="Y27" s="3"/>
      <c r="Z27" s="3"/>
      <c r="AA27" s="3"/>
      <c r="AB27" s="3"/>
      <c r="AC27" s="3"/>
      <c r="AD27" s="3"/>
      <c r="AE27" s="3"/>
      <c r="AF27" s="3"/>
      <c r="AG27" s="3"/>
      <c r="AH27" s="3"/>
    </row>
    <row r="28" spans="1:34" ht="23">
      <c r="A28" s="41"/>
      <c r="B28" s="40" t="str">
        <f ca="1">OFFSET(L!$C$1,MATCH("Declaration"&amp;ADDRESS(ROW(),COLUMN(),4),L!$A:$A,0)-1,SL,,)&amp;P28</f>
        <v>Gold  (*)</v>
      </c>
      <c r="C28" s="35"/>
      <c r="D28" s="336" t="s">
        <v>475</v>
      </c>
      <c r="E28" s="337"/>
      <c r="F28" s="12"/>
      <c r="G28" s="344"/>
      <c r="H28" s="345"/>
      <c r="I28" s="345"/>
      <c r="J28" s="346"/>
      <c r="K28" s="36"/>
      <c r="L28" s="116"/>
      <c r="P28" s="45" t="str">
        <f>IF(D$28="No","","(*)")</f>
        <v>(*)</v>
      </c>
      <c r="R28" s="3"/>
      <c r="S28" s="3"/>
      <c r="T28" s="3"/>
      <c r="U28" s="3"/>
      <c r="V28" s="3"/>
      <c r="W28" s="3"/>
      <c r="X28" s="3"/>
      <c r="Y28" s="3"/>
      <c r="Z28" s="3"/>
      <c r="AA28" s="3"/>
      <c r="AB28" s="3"/>
      <c r="AC28" s="3"/>
      <c r="AD28" s="3"/>
      <c r="AE28" s="3"/>
      <c r="AF28" s="3"/>
      <c r="AG28" s="3"/>
      <c r="AH28" s="3"/>
    </row>
    <row r="29" spans="1:34" ht="23">
      <c r="A29" s="41"/>
      <c r="B29" s="40" t="str">
        <f ca="1">OFFSET(L!$C$1,MATCH("Declaration"&amp;ADDRESS(ROW(),COLUMN(),4),L!$A:$A,0)-1,SL,,)&amp;P29</f>
        <v>Tungsten  (*)</v>
      </c>
      <c r="C29" s="35"/>
      <c r="D29" s="336" t="s">
        <v>475</v>
      </c>
      <c r="E29" s="337"/>
      <c r="F29" s="12"/>
      <c r="G29" s="344"/>
      <c r="H29" s="345"/>
      <c r="I29" s="345"/>
      <c r="J29" s="346"/>
      <c r="K29" s="36"/>
      <c r="L29" s="116"/>
      <c r="P29" s="45" t="str">
        <f>IF(D$29="No","","(*)")</f>
        <v>(*)</v>
      </c>
      <c r="R29" s="3"/>
      <c r="S29" s="3"/>
      <c r="T29" s="3"/>
      <c r="U29" s="3"/>
      <c r="V29" s="3"/>
      <c r="W29" s="3"/>
      <c r="X29" s="3"/>
      <c r="Y29" s="3"/>
      <c r="Z29" s="3"/>
      <c r="AA29" s="3"/>
      <c r="AB29" s="3"/>
      <c r="AC29" s="3"/>
      <c r="AD29" s="3"/>
      <c r="AE29" s="3"/>
      <c r="AF29" s="3"/>
      <c r="AG29" s="3"/>
      <c r="AH29" s="3"/>
    </row>
    <row r="30" spans="1:34" ht="17.5">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5" customHeight="1">
      <c r="A31" s="41"/>
      <c r="B31" s="44" t="str">
        <f ca="1">OFFSET(L!$C$1,MATCH("Declaration"&amp;ADDRESS(ROW(),COLUMN(),4),L!$A:$A,0)-1,SL,,)&amp;Q$37</f>
        <v>2) Does any 3TG remain in the product(s)? (*)</v>
      </c>
      <c r="C31" s="10"/>
      <c r="D31" s="341" t="str">
        <f ca="1">D25</f>
        <v>Answer</v>
      </c>
      <c r="E31" s="341"/>
      <c r="F31" s="18"/>
      <c r="G31" s="44" t="str">
        <f ca="1">G25</f>
        <v>Comments</v>
      </c>
      <c r="H31" s="44"/>
      <c r="I31" s="44"/>
      <c r="J31" s="83"/>
      <c r="K31" s="36"/>
      <c r="L31" s="111" t="s">
        <v>1209</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3">
      <c r="A32" s="41"/>
      <c r="B32" s="40" t="str">
        <f ca="1">B26</f>
        <v>Tantalum  (*)</v>
      </c>
      <c r="C32" s="10"/>
      <c r="D32" s="342" t="s">
        <v>475</v>
      </c>
      <c r="E32" s="343"/>
      <c r="F32" s="47"/>
      <c r="G32" s="344"/>
      <c r="H32" s="345"/>
      <c r="I32" s="345"/>
      <c r="J32" s="346"/>
      <c r="K32" s="36"/>
      <c r="L32" s="116"/>
      <c r="P32" s="45" t="str">
        <f>IF(D$32="No","","(*)")</f>
        <v>(*)</v>
      </c>
      <c r="Q32" s="3"/>
      <c r="R32" s="3"/>
      <c r="S32" s="3"/>
      <c r="T32" s="3"/>
      <c r="U32" s="3"/>
      <c r="V32" s="3"/>
      <c r="W32" s="3"/>
      <c r="X32" s="3"/>
      <c r="Y32" s="3"/>
      <c r="Z32" s="3"/>
      <c r="AA32" s="3"/>
      <c r="AB32" s="3"/>
      <c r="AC32" s="3"/>
      <c r="AD32" s="3"/>
      <c r="AE32" s="3"/>
      <c r="AF32" s="3"/>
      <c r="AG32" s="3"/>
      <c r="AH32" s="3"/>
    </row>
    <row r="33" spans="1:34" ht="23">
      <c r="A33" s="41"/>
      <c r="B33" s="40" t="str">
        <f ca="1">B27</f>
        <v>Tin  (*)</v>
      </c>
      <c r="C33" s="10"/>
      <c r="D33" s="336" t="s">
        <v>475</v>
      </c>
      <c r="E33" s="337"/>
      <c r="F33" s="47"/>
      <c r="G33" s="344"/>
      <c r="H33" s="345"/>
      <c r="I33" s="345"/>
      <c r="J33" s="346"/>
      <c r="K33" s="36"/>
      <c r="L33" s="116"/>
      <c r="P33" s="45" t="str">
        <f>IF(D$33="No","","(*)")</f>
        <v>(*)</v>
      </c>
      <c r="Q33" s="3"/>
      <c r="R33" s="3"/>
      <c r="S33" s="3"/>
      <c r="T33" s="3"/>
      <c r="U33" s="3"/>
      <c r="V33" s="3"/>
      <c r="W33" s="3"/>
      <c r="X33" s="3"/>
      <c r="Y33" s="3"/>
      <c r="Z33" s="3"/>
      <c r="AA33" s="3"/>
      <c r="AB33" s="3"/>
      <c r="AC33" s="3"/>
      <c r="AD33" s="3"/>
      <c r="AE33" s="3"/>
      <c r="AF33" s="3"/>
      <c r="AG33" s="3"/>
      <c r="AH33" s="3"/>
    </row>
    <row r="34" spans="1:34" ht="23">
      <c r="A34" s="41"/>
      <c r="B34" s="40" t="str">
        <f ca="1">B28</f>
        <v>Gold  (*)</v>
      </c>
      <c r="C34" s="10"/>
      <c r="D34" s="336" t="s">
        <v>475</v>
      </c>
      <c r="E34" s="337"/>
      <c r="F34" s="47"/>
      <c r="G34" s="344"/>
      <c r="H34" s="345"/>
      <c r="I34" s="345"/>
      <c r="J34" s="346"/>
      <c r="K34" s="36"/>
      <c r="L34" s="116"/>
      <c r="P34" s="45" t="str">
        <f>IF(D$34="No","","(*)")</f>
        <v>(*)</v>
      </c>
      <c r="Q34" s="3"/>
      <c r="R34" s="3"/>
      <c r="S34" s="3"/>
      <c r="T34" s="3"/>
      <c r="U34" s="3"/>
      <c r="V34" s="3"/>
      <c r="W34" s="3"/>
      <c r="X34" s="3"/>
      <c r="Y34" s="3"/>
      <c r="Z34" s="3"/>
      <c r="AA34" s="3"/>
      <c r="AB34" s="3"/>
      <c r="AC34" s="3"/>
      <c r="AD34" s="3"/>
      <c r="AE34" s="3"/>
      <c r="AF34" s="3"/>
      <c r="AG34" s="3"/>
      <c r="AH34" s="3"/>
    </row>
    <row r="35" spans="1:34" ht="23">
      <c r="A35" s="41"/>
      <c r="B35" s="40" t="str">
        <f ca="1">B29</f>
        <v>Tungsten  (*)</v>
      </c>
      <c r="C35" s="10"/>
      <c r="D35" s="336" t="s">
        <v>475</v>
      </c>
      <c r="E35" s="337"/>
      <c r="F35" s="47"/>
      <c r="G35" s="344"/>
      <c r="H35" s="345"/>
      <c r="I35" s="345"/>
      <c r="J35" s="346"/>
      <c r="K35" s="36"/>
      <c r="L35" s="116"/>
      <c r="P35" s="45" t="str">
        <f>IF(D$35="No","","(*)")</f>
        <v>(*)</v>
      </c>
      <c r="Q35" s="3"/>
      <c r="R35" s="3"/>
      <c r="S35" s="3"/>
      <c r="T35" s="3"/>
      <c r="U35" s="3"/>
      <c r="V35" s="3"/>
      <c r="W35" s="3"/>
      <c r="X35" s="3"/>
      <c r="Y35" s="3"/>
      <c r="Z35" s="3"/>
      <c r="AA35" s="3"/>
      <c r="AB35" s="3"/>
      <c r="AC35" s="3"/>
      <c r="AD35" s="3"/>
      <c r="AE35" s="3"/>
      <c r="AF35" s="3"/>
      <c r="AG35" s="3"/>
      <c r="AH35" s="3"/>
    </row>
    <row r="36" spans="1:34" ht="17.5">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5" customHeight="1">
      <c r="A37" s="41"/>
      <c r="B37" s="44" t="str">
        <f ca="1">OFFSET(L!$C$1,MATCH("Declaration"&amp;ADDRESS(ROW(),COLUMN(),4),L!$A:$A,0)-1,SL,,)&amp;Q$37</f>
        <v>3) Do any of the smelters in your supply chain source the 3TG from the covered countries? (SEC term, see definitions tab) (*)</v>
      </c>
      <c r="C37" s="10"/>
      <c r="D37" s="341" t="str">
        <f ca="1">D25</f>
        <v>Answer</v>
      </c>
      <c r="E37" s="341"/>
      <c r="F37" s="18"/>
      <c r="G37" s="44" t="str">
        <f ca="1">G25</f>
        <v>Comments</v>
      </c>
      <c r="H37" s="384"/>
      <c r="I37" s="384"/>
      <c r="J37" s="384"/>
      <c r="K37" s="36"/>
      <c r="L37" s="111" t="s">
        <v>1209</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3">
      <c r="A38" s="41"/>
      <c r="B38" s="40" t="str">
        <f ca="1">OFFSET(L!$C$1,MATCH("Declaration"&amp;ADDRESS(ROW(),COLUMN(),4),L!$A:$A,0)-1,SL,,)&amp;P38</f>
        <v>Tantalum  (*)</v>
      </c>
      <c r="C38" s="10"/>
      <c r="D38" s="336" t="s">
        <v>476</v>
      </c>
      <c r="E38" s="337"/>
      <c r="F38" s="47"/>
      <c r="G38" s="344"/>
      <c r="H38" s="345"/>
      <c r="I38" s="345"/>
      <c r="J38" s="346"/>
      <c r="K38" s="36"/>
      <c r="L38" s="116"/>
      <c r="P38" s="45" t="str">
        <f>IF((OR(D$26="No",D$32="No")),"","(*)")</f>
        <v>(*)</v>
      </c>
      <c r="Q38" s="3"/>
      <c r="R38" s="3"/>
      <c r="S38" s="3"/>
      <c r="T38" s="3"/>
      <c r="U38" s="3"/>
      <c r="V38" s="3"/>
      <c r="W38" s="3"/>
      <c r="X38" s="3"/>
      <c r="Y38" s="3"/>
      <c r="Z38" s="3"/>
      <c r="AA38" s="3"/>
      <c r="AB38" s="3"/>
      <c r="AC38" s="3"/>
      <c r="AD38" s="3"/>
      <c r="AE38" s="3"/>
      <c r="AF38" s="3"/>
      <c r="AG38" s="3"/>
    </row>
    <row r="39" spans="1:34" ht="23">
      <c r="A39" s="41"/>
      <c r="B39" s="40" t="str">
        <f ca="1">OFFSET(L!$C$1,MATCH("Declaration"&amp;ADDRESS(ROW(),COLUMN(),4),L!$A:$A,0)-1,SL,,)&amp;P39</f>
        <v>Tin  (*)</v>
      </c>
      <c r="C39" s="10"/>
      <c r="D39" s="336" t="s">
        <v>476</v>
      </c>
      <c r="E39" s="337"/>
      <c r="F39" s="47"/>
      <c r="G39" s="344"/>
      <c r="H39" s="345"/>
      <c r="I39" s="345"/>
      <c r="J39" s="346"/>
      <c r="K39" s="36"/>
      <c r="L39" s="116"/>
      <c r="P39" s="45" t="str">
        <f>IF((OR(D$27="No",D$33="No")),"","(*)")</f>
        <v>(*)</v>
      </c>
      <c r="Q39" s="3"/>
      <c r="R39" s="3"/>
      <c r="S39" s="3"/>
      <c r="T39" s="3"/>
      <c r="U39" s="3"/>
      <c r="V39" s="3"/>
      <c r="W39" s="3"/>
      <c r="X39" s="3"/>
      <c r="Y39" s="3"/>
      <c r="Z39" s="3"/>
      <c r="AA39" s="3"/>
      <c r="AB39" s="3"/>
      <c r="AC39" s="3"/>
      <c r="AD39" s="3"/>
      <c r="AE39" s="3"/>
      <c r="AF39" s="3"/>
      <c r="AG39" s="3"/>
    </row>
    <row r="40" spans="1:34" ht="23">
      <c r="A40" s="41"/>
      <c r="B40" s="40" t="str">
        <f ca="1">OFFSET(L!$C$1,MATCH("Declaration"&amp;ADDRESS(ROW(),COLUMN(),4),L!$A:$A,0)-1,SL,,)&amp;P40</f>
        <v>Gold  (*)</v>
      </c>
      <c r="C40" s="10"/>
      <c r="D40" s="336" t="s">
        <v>476</v>
      </c>
      <c r="E40" s="337"/>
      <c r="F40" s="47"/>
      <c r="G40" s="344"/>
      <c r="H40" s="345"/>
      <c r="I40" s="345"/>
      <c r="J40" s="346"/>
      <c r="K40" s="36"/>
      <c r="L40" s="116"/>
      <c r="P40" s="45" t="str">
        <f>IF((OR(D$28="No",D$34="No")),"","(*)")</f>
        <v>(*)</v>
      </c>
      <c r="Q40" s="3"/>
      <c r="R40" s="3"/>
      <c r="S40" s="3"/>
      <c r="T40" s="3"/>
      <c r="U40" s="3"/>
      <c r="V40" s="3"/>
      <c r="W40" s="3"/>
      <c r="X40" s="3"/>
      <c r="Y40" s="3"/>
      <c r="Z40" s="3"/>
      <c r="AA40" s="3"/>
      <c r="AB40" s="3"/>
      <c r="AC40" s="3"/>
      <c r="AD40" s="3"/>
      <c r="AE40" s="3"/>
      <c r="AF40" s="3"/>
      <c r="AG40" s="3"/>
    </row>
    <row r="41" spans="1:34" ht="23">
      <c r="A41" s="41"/>
      <c r="B41" s="40" t="str">
        <f ca="1">OFFSET(L!$C$1,MATCH("Declaration"&amp;ADDRESS(ROW(),COLUMN(),4),L!$A:$A,0)-1,SL,,)&amp;P41</f>
        <v>Tungsten  (*)</v>
      </c>
      <c r="C41" s="10"/>
      <c r="D41" s="336" t="s">
        <v>476</v>
      </c>
      <c r="E41" s="337"/>
      <c r="F41" s="47"/>
      <c r="G41" s="344"/>
      <c r="H41" s="345"/>
      <c r="I41" s="345"/>
      <c r="J41" s="346"/>
      <c r="K41" s="36"/>
      <c r="L41" s="116"/>
      <c r="P41" s="45" t="str">
        <f>IF((OR(D$29="No",D$35="No")),"","(*)")</f>
        <v>(*)</v>
      </c>
      <c r="Q41" s="3"/>
      <c r="R41" s="3"/>
      <c r="S41" s="3"/>
      <c r="T41" s="3"/>
      <c r="U41" s="3"/>
      <c r="V41" s="3"/>
      <c r="W41" s="3"/>
      <c r="X41" s="3"/>
      <c r="Y41" s="3"/>
      <c r="Z41" s="3"/>
      <c r="AA41" s="3"/>
      <c r="AB41" s="3"/>
      <c r="AC41" s="3"/>
      <c r="AD41" s="3"/>
      <c r="AE41" s="3"/>
      <c r="AF41" s="3"/>
      <c r="AG41" s="3"/>
    </row>
    <row r="42" spans="1:34" ht="17.5">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5" customHeight="1">
      <c r="A43" s="41"/>
      <c r="B43" s="44" t="str">
        <f ca="1">OFFSET(L!$C$1,MATCH("Declaration"&amp;ADDRESS(ROW(),COLUMN(),4),L!$A:$A,0)-1,SL,,)&amp;Q$37</f>
        <v>4) Do any of the smelters in your supply chain source the 3TG from conflict-affected and high-risk areas? (*)</v>
      </c>
      <c r="C43" s="10"/>
      <c r="D43" s="341" t="str">
        <f ca="1">D25</f>
        <v>Answer</v>
      </c>
      <c r="E43" s="341"/>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5" customHeight="1">
      <c r="A44" s="41"/>
      <c r="B44" s="40" t="str">
        <f ca="1">OFFSET(L!$C$1,MATCH("Declaration"&amp;ADDRESS(ROW(),COLUMN(),4),L!$A:$A,0)-1,SL,,)&amp;P44</f>
        <v>Tantalum  (*)</v>
      </c>
      <c r="C44" s="10"/>
      <c r="D44" s="336" t="s">
        <v>476</v>
      </c>
      <c r="E44" s="337"/>
      <c r="F44" s="47"/>
      <c r="G44" s="344"/>
      <c r="H44" s="345"/>
      <c r="I44" s="345"/>
      <c r="J44" s="346"/>
      <c r="K44" s="36"/>
      <c r="L44" s="111"/>
      <c r="P44" s="45" t="str">
        <f>IF((OR(D$26="No",D$32="No")),"","(*)")</f>
        <v>(*)</v>
      </c>
      <c r="Q44" s="3"/>
      <c r="R44" s="3"/>
      <c r="S44" s="3"/>
      <c r="T44" s="3"/>
      <c r="U44" s="3"/>
      <c r="V44" s="3"/>
      <c r="W44" s="3"/>
      <c r="X44" s="3"/>
      <c r="Y44" s="3"/>
      <c r="Z44" s="3"/>
      <c r="AA44" s="3"/>
      <c r="AB44" s="3"/>
      <c r="AC44" s="3"/>
      <c r="AD44" s="3"/>
      <c r="AE44" s="3"/>
      <c r="AF44" s="3"/>
      <c r="AG44" s="3"/>
      <c r="AH44" s="3"/>
    </row>
    <row r="45" spans="1:34" ht="23.15" customHeight="1">
      <c r="A45" s="41"/>
      <c r="B45" s="40" t="str">
        <f ca="1">OFFSET(L!$C$1,MATCH("Declaration"&amp;ADDRESS(ROW(),COLUMN(),4),L!$A:$A,0)-1,SL,,)&amp;P45</f>
        <v>Tin  (*)</v>
      </c>
      <c r="C45" s="10"/>
      <c r="D45" s="336" t="s">
        <v>476</v>
      </c>
      <c r="E45" s="337"/>
      <c r="F45" s="47"/>
      <c r="G45" s="344"/>
      <c r="H45" s="345"/>
      <c r="I45" s="345"/>
      <c r="J45" s="346"/>
      <c r="K45" s="36"/>
      <c r="L45" s="111"/>
      <c r="P45" s="45" t="str">
        <f>IF((OR(D$27="No",D$33="No")),"","(*)")</f>
        <v>(*)</v>
      </c>
      <c r="Q45" s="3"/>
      <c r="R45" s="3"/>
      <c r="S45" s="3"/>
      <c r="T45" s="3"/>
      <c r="U45" s="3"/>
      <c r="V45" s="3"/>
      <c r="W45" s="3"/>
      <c r="X45" s="3"/>
      <c r="Y45" s="3"/>
      <c r="Z45" s="3"/>
      <c r="AA45" s="3"/>
      <c r="AB45" s="3"/>
      <c r="AC45" s="3"/>
      <c r="AD45" s="3"/>
      <c r="AE45" s="3"/>
      <c r="AF45" s="3"/>
      <c r="AG45" s="3"/>
      <c r="AH45" s="3"/>
    </row>
    <row r="46" spans="1:34" ht="23.15" customHeight="1">
      <c r="A46" s="41"/>
      <c r="B46" s="40" t="str">
        <f ca="1">OFFSET(L!$C$1,MATCH("Declaration"&amp;ADDRESS(ROW(),COLUMN(),4),L!$A:$A,0)-1,SL,,)&amp;P46</f>
        <v>Gold  (*)</v>
      </c>
      <c r="C46" s="10"/>
      <c r="D46" s="336" t="s">
        <v>476</v>
      </c>
      <c r="E46" s="337"/>
      <c r="F46" s="47"/>
      <c r="G46" s="344"/>
      <c r="H46" s="345"/>
      <c r="I46" s="345"/>
      <c r="J46" s="346"/>
      <c r="K46" s="36"/>
      <c r="L46" s="111"/>
      <c r="P46" s="45" t="str">
        <f>IF((OR(D$28="No",D$34="No")),"","(*)")</f>
        <v>(*)</v>
      </c>
      <c r="Q46" s="3"/>
      <c r="R46" s="3"/>
      <c r="S46" s="3"/>
      <c r="T46" s="3"/>
      <c r="U46" s="3"/>
      <c r="V46" s="3"/>
      <c r="W46" s="3"/>
      <c r="X46" s="3"/>
      <c r="Y46" s="3"/>
      <c r="Z46" s="3"/>
      <c r="AA46" s="3"/>
      <c r="AB46" s="3"/>
      <c r="AC46" s="3"/>
      <c r="AD46" s="3"/>
      <c r="AE46" s="3"/>
      <c r="AF46" s="3"/>
      <c r="AG46" s="3"/>
      <c r="AH46" s="3"/>
    </row>
    <row r="47" spans="1:34" ht="23.15" customHeight="1">
      <c r="A47" s="41"/>
      <c r="B47" s="40" t="str">
        <f ca="1">OFFSET(L!$C$1,MATCH("Declaration"&amp;ADDRESS(ROW(),COLUMN(),4),L!$A:$A,0)-1,SL,,)&amp;P47</f>
        <v>Tungsten  (*)</v>
      </c>
      <c r="C47" s="10"/>
      <c r="D47" s="336" t="s">
        <v>476</v>
      </c>
      <c r="E47" s="337"/>
      <c r="F47" s="47"/>
      <c r="G47" s="344"/>
      <c r="H47" s="345"/>
      <c r="I47" s="345"/>
      <c r="J47" s="346"/>
      <c r="K47" s="36"/>
      <c r="L47" s="111"/>
      <c r="P47" s="45" t="str">
        <f>IF((OR(D$29="No",D$35="No")),"","(*)")</f>
        <v>(*)</v>
      </c>
      <c r="Q47" s="3"/>
      <c r="R47" s="3"/>
      <c r="S47" s="3"/>
      <c r="T47" s="3"/>
      <c r="U47" s="3"/>
      <c r="V47" s="3"/>
      <c r="W47" s="3"/>
      <c r="X47" s="3"/>
      <c r="Y47" s="3"/>
      <c r="Z47" s="3"/>
      <c r="AA47" s="3"/>
      <c r="AB47" s="3"/>
      <c r="AC47" s="3"/>
      <c r="AD47" s="3"/>
      <c r="AE47" s="3"/>
      <c r="AF47" s="3"/>
      <c r="AG47" s="3"/>
      <c r="AH47" s="3"/>
    </row>
    <row r="48" spans="1:34" ht="23.15"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5" customHeight="1">
      <c r="A49" s="41"/>
      <c r="B49" s="44" t="str">
        <f ca="1">OFFSET(L!$C$1,MATCH("Declaration"&amp;ADDRESS(ROW(),COLUMN(),4),L!$A:$A,0)-1,SL,,)&amp;Q$37</f>
        <v>5) Does 100 percent of the 3TG (necessary to the functionality or production of your products) originate from recycled or scrap sources?  (*)</v>
      </c>
      <c r="C49" s="10"/>
      <c r="D49" s="341" t="str">
        <f ca="1">D25</f>
        <v>Answer</v>
      </c>
      <c r="E49" s="341"/>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3">
      <c r="A50" s="41"/>
      <c r="B50" s="40" t="str">
        <f ca="1">B38</f>
        <v>Tantalum  (*)</v>
      </c>
      <c r="C50" s="10"/>
      <c r="D50" s="336" t="s">
        <v>477</v>
      </c>
      <c r="E50" s="337"/>
      <c r="F50" s="47"/>
      <c r="G50" s="344"/>
      <c r="H50" s="345"/>
      <c r="I50" s="345"/>
      <c r="J50" s="346"/>
      <c r="K50" s="36"/>
      <c r="L50" s="116"/>
      <c r="P50" s="3"/>
      <c r="Q50" s="3"/>
      <c r="R50" s="3"/>
      <c r="S50" s="3"/>
      <c r="T50" s="3"/>
      <c r="U50" s="3"/>
      <c r="V50" s="3"/>
      <c r="W50" s="3"/>
      <c r="X50" s="3"/>
      <c r="Y50" s="3"/>
      <c r="Z50" s="3"/>
      <c r="AA50" s="3"/>
      <c r="AB50" s="3"/>
      <c r="AC50" s="3"/>
      <c r="AD50" s="3"/>
      <c r="AE50" s="3"/>
      <c r="AF50" s="3"/>
      <c r="AG50" s="3"/>
      <c r="AH50" s="3"/>
    </row>
    <row r="51" spans="1:34" ht="23">
      <c r="A51" s="41"/>
      <c r="B51" s="40" t="str">
        <f ca="1">B39</f>
        <v>Tin  (*)</v>
      </c>
      <c r="C51" s="10"/>
      <c r="D51" s="336" t="s">
        <v>477</v>
      </c>
      <c r="E51" s="337"/>
      <c r="F51" s="47"/>
      <c r="G51" s="344"/>
      <c r="H51" s="345"/>
      <c r="I51" s="345"/>
      <c r="J51" s="346"/>
      <c r="K51" s="36"/>
      <c r="L51" s="116"/>
      <c r="P51" s="3"/>
      <c r="Q51" s="3"/>
      <c r="R51" s="3"/>
      <c r="S51" s="3"/>
      <c r="T51" s="3"/>
      <c r="U51" s="3"/>
      <c r="V51" s="3"/>
      <c r="W51" s="3"/>
      <c r="X51" s="3"/>
      <c r="Y51" s="3"/>
      <c r="Z51" s="3"/>
      <c r="AA51" s="3"/>
      <c r="AB51" s="3"/>
      <c r="AC51" s="3"/>
      <c r="AD51" s="3"/>
      <c r="AE51" s="3"/>
      <c r="AF51" s="3"/>
      <c r="AG51" s="3"/>
      <c r="AH51" s="3"/>
    </row>
    <row r="52" spans="1:34" ht="23">
      <c r="A52" s="41"/>
      <c r="B52" s="40" t="str">
        <f ca="1">B40</f>
        <v>Gold  (*)</v>
      </c>
      <c r="C52" s="10"/>
      <c r="D52" s="336" t="s">
        <v>477</v>
      </c>
      <c r="E52" s="337"/>
      <c r="F52" s="47"/>
      <c r="G52" s="344"/>
      <c r="H52" s="345"/>
      <c r="I52" s="345"/>
      <c r="J52" s="346"/>
      <c r="K52" s="36"/>
      <c r="L52" s="116"/>
      <c r="P52" s="3"/>
      <c r="Q52" s="3"/>
      <c r="R52" s="3"/>
      <c r="S52" s="3"/>
      <c r="T52" s="3"/>
      <c r="U52" s="3"/>
      <c r="V52" s="3"/>
      <c r="W52" s="3"/>
      <c r="X52" s="3"/>
      <c r="Y52" s="3"/>
      <c r="Z52" s="3"/>
      <c r="AA52" s="3"/>
      <c r="AB52" s="3"/>
      <c r="AC52" s="3"/>
      <c r="AD52" s="3"/>
      <c r="AE52" s="3"/>
      <c r="AF52" s="3"/>
      <c r="AG52" s="3"/>
      <c r="AH52" s="3"/>
    </row>
    <row r="53" spans="1:34" ht="23">
      <c r="A53" s="41"/>
      <c r="B53" s="40" t="str">
        <f ca="1">B41</f>
        <v>Tungsten  (*)</v>
      </c>
      <c r="C53" s="10"/>
      <c r="D53" s="336" t="s">
        <v>477</v>
      </c>
      <c r="E53" s="337"/>
      <c r="F53" s="47"/>
      <c r="G53" s="344"/>
      <c r="H53" s="345"/>
      <c r="I53" s="345"/>
      <c r="J53" s="346"/>
      <c r="K53" s="36"/>
      <c r="L53" s="116"/>
      <c r="P53" s="3"/>
      <c r="Q53" s="3"/>
      <c r="R53" s="3"/>
      <c r="S53" s="3"/>
      <c r="T53" s="3"/>
      <c r="U53" s="3"/>
      <c r="V53" s="3"/>
      <c r="W53" s="3"/>
      <c r="X53" s="3"/>
      <c r="Y53" s="3"/>
      <c r="Z53" s="3"/>
      <c r="AA53" s="3"/>
      <c r="AB53" s="3"/>
      <c r="AC53" s="3"/>
      <c r="AD53" s="3"/>
      <c r="AE53" s="3"/>
      <c r="AF53" s="3"/>
      <c r="AG53" s="3"/>
      <c r="AH53" s="3"/>
    </row>
    <row r="54" spans="1:34" ht="17.5">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5" customHeight="1">
      <c r="A55" s="41"/>
      <c r="B55" s="266" t="str">
        <f ca="1">OFFSET(L!$C$1,MATCH("Declaration"&amp;ADDRESS(ROW(),COLUMN(),4),L!$A:$A,0)-1,SL,,)&amp;Q$37</f>
        <v>6) What percentage of relevant suppliers have provided a response to your supply chain survey?  (*)</v>
      </c>
      <c r="C55" s="10"/>
      <c r="D55" s="341" t="str">
        <f ca="1">D25</f>
        <v>Answer</v>
      </c>
      <c r="E55" s="341"/>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3">
      <c r="A56" s="41"/>
      <c r="B56" s="40" t="str">
        <f ca="1">B38</f>
        <v>Tantalum  (*)</v>
      </c>
      <c r="C56" s="35"/>
      <c r="D56" s="378" t="s">
        <v>2433</v>
      </c>
      <c r="E56" s="379"/>
      <c r="F56" s="47"/>
      <c r="G56" s="344"/>
      <c r="H56" s="345"/>
      <c r="I56" s="345"/>
      <c r="J56" s="346"/>
      <c r="K56" s="36"/>
      <c r="L56" s="116"/>
      <c r="P56" s="3"/>
      <c r="Q56" s="3"/>
      <c r="R56" s="3"/>
      <c r="S56" s="3"/>
      <c r="T56" s="3"/>
      <c r="U56" s="3"/>
      <c r="V56" s="3"/>
      <c r="W56" s="3"/>
      <c r="X56" s="3"/>
      <c r="Y56" s="3"/>
      <c r="Z56" s="3"/>
      <c r="AA56" s="3"/>
      <c r="AB56" s="3"/>
      <c r="AC56" s="3"/>
      <c r="AD56" s="3"/>
      <c r="AE56" s="3"/>
      <c r="AF56" s="3"/>
      <c r="AG56" s="3"/>
      <c r="AH56" s="3"/>
    </row>
    <row r="57" spans="1:34" ht="23">
      <c r="A57" s="41"/>
      <c r="B57" s="40" t="str">
        <f ca="1">B39</f>
        <v>Tin  (*)</v>
      </c>
      <c r="C57" s="35"/>
      <c r="D57" s="378" t="s">
        <v>2433</v>
      </c>
      <c r="E57" s="379"/>
      <c r="F57" s="47"/>
      <c r="G57" s="344"/>
      <c r="H57" s="345"/>
      <c r="I57" s="345"/>
      <c r="J57" s="346"/>
      <c r="K57" s="36"/>
      <c r="L57" s="116"/>
      <c r="P57" s="3"/>
      <c r="Q57" s="3"/>
      <c r="R57" s="3"/>
      <c r="S57" s="3"/>
      <c r="T57" s="3"/>
      <c r="U57" s="3"/>
      <c r="V57" s="3"/>
      <c r="W57" s="3"/>
      <c r="X57" s="3"/>
      <c r="Y57" s="3"/>
      <c r="Z57" s="3"/>
      <c r="AA57" s="3"/>
      <c r="AB57" s="3"/>
      <c r="AC57" s="3"/>
      <c r="AD57" s="3"/>
      <c r="AE57" s="3"/>
      <c r="AF57" s="3"/>
      <c r="AG57" s="3"/>
      <c r="AH57" s="3"/>
    </row>
    <row r="58" spans="1:34" ht="23">
      <c r="A58" s="41"/>
      <c r="B58" s="40" t="str">
        <f ca="1">B40</f>
        <v>Gold  (*)</v>
      </c>
      <c r="C58" s="35"/>
      <c r="D58" s="378" t="s">
        <v>2433</v>
      </c>
      <c r="E58" s="379"/>
      <c r="F58" s="47"/>
      <c r="G58" s="344"/>
      <c r="H58" s="345"/>
      <c r="I58" s="345"/>
      <c r="J58" s="346"/>
      <c r="K58" s="36"/>
      <c r="L58" s="116"/>
      <c r="P58" s="3"/>
      <c r="Q58" s="3"/>
      <c r="R58" s="3"/>
      <c r="S58" s="3"/>
      <c r="T58" s="3"/>
      <c r="U58" s="3"/>
      <c r="V58" s="3"/>
      <c r="W58" s="3"/>
      <c r="X58" s="3"/>
      <c r="Y58" s="3"/>
      <c r="Z58" s="3"/>
      <c r="AA58" s="3"/>
      <c r="AB58" s="3"/>
      <c r="AC58" s="3"/>
      <c r="AD58" s="3"/>
      <c r="AE58" s="3"/>
      <c r="AF58" s="3"/>
      <c r="AG58" s="3"/>
      <c r="AH58" s="3"/>
    </row>
    <row r="59" spans="1:34" ht="23">
      <c r="A59" s="41"/>
      <c r="B59" s="40" t="str">
        <f ca="1">B41</f>
        <v>Tungsten  (*)</v>
      </c>
      <c r="C59" s="35"/>
      <c r="D59" s="378" t="s">
        <v>2432</v>
      </c>
      <c r="E59" s="379"/>
      <c r="F59" s="47"/>
      <c r="G59" s="344"/>
      <c r="H59" s="345"/>
      <c r="I59" s="345"/>
      <c r="J59" s="346"/>
      <c r="K59" s="36"/>
      <c r="L59" s="116"/>
      <c r="P59" s="3"/>
      <c r="Q59" s="3"/>
      <c r="R59" s="3"/>
      <c r="S59" s="3"/>
      <c r="T59" s="3"/>
      <c r="U59" s="3"/>
      <c r="V59" s="3"/>
      <c r="W59" s="3"/>
      <c r="X59" s="3"/>
      <c r="Y59" s="3"/>
      <c r="Z59" s="3"/>
      <c r="AA59" s="3"/>
      <c r="AB59" s="3"/>
      <c r="AC59" s="3"/>
      <c r="AD59" s="3"/>
      <c r="AE59" s="3"/>
      <c r="AF59" s="3"/>
      <c r="AG59" s="3"/>
      <c r="AH59" s="3"/>
    </row>
    <row r="60" spans="1:34" ht="1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5" customHeight="1">
      <c r="A61" s="41"/>
      <c r="B61" s="266" t="str">
        <f ca="1">OFFSET(L!$C$1,MATCH("Declaration"&amp;ADDRESS(ROW(),COLUMN(),4),L!$A:$A,0)-1,SL,,)&amp;Q$37</f>
        <v>7) Have you identified all of the smelters supplying the 3TG to your supply chain?  (*)</v>
      </c>
      <c r="C61" s="10"/>
      <c r="D61" s="341" t="str">
        <f ca="1">D25</f>
        <v>Answer</v>
      </c>
      <c r="E61" s="341"/>
      <c r="F61" s="18"/>
      <c r="G61" s="44" t="str">
        <f ca="1">G25</f>
        <v>Comments</v>
      </c>
      <c r="H61" s="383"/>
      <c r="I61" s="383"/>
      <c r="J61" s="383"/>
      <c r="K61" s="36"/>
      <c r="L61" s="111" t="s">
        <v>1207</v>
      </c>
      <c r="M61" s="112"/>
      <c r="P61" s="3"/>
      <c r="Q61" s="3"/>
      <c r="R61" s="3"/>
      <c r="S61" s="3"/>
      <c r="T61" s="3"/>
      <c r="U61" s="3"/>
      <c r="V61" s="3"/>
      <c r="W61" s="3"/>
      <c r="X61" s="3"/>
      <c r="Y61" s="3"/>
      <c r="Z61" s="3"/>
      <c r="AA61" s="3"/>
      <c r="AB61" s="3"/>
      <c r="AC61" s="3"/>
      <c r="AD61" s="3"/>
      <c r="AE61" s="3"/>
      <c r="AF61" s="3"/>
      <c r="AG61" s="3"/>
      <c r="AH61" s="3"/>
    </row>
    <row r="62" spans="1:34" ht="23">
      <c r="A62" s="41"/>
      <c r="B62" s="40" t="str">
        <f ca="1">B38</f>
        <v>Tantalum  (*)</v>
      </c>
      <c r="C62" s="10"/>
      <c r="D62" s="342" t="s">
        <v>475</v>
      </c>
      <c r="E62" s="343"/>
      <c r="F62" s="47"/>
      <c r="G62" s="344"/>
      <c r="H62" s="345"/>
      <c r="I62" s="345"/>
      <c r="J62" s="346"/>
      <c r="K62" s="36"/>
      <c r="L62" s="116"/>
      <c r="P62" s="3"/>
      <c r="Q62" s="3"/>
      <c r="R62" s="3"/>
      <c r="S62" s="3"/>
      <c r="T62" s="3"/>
      <c r="U62" s="3"/>
      <c r="V62" s="3"/>
      <c r="W62" s="3"/>
      <c r="X62" s="3"/>
      <c r="Y62" s="3"/>
      <c r="Z62" s="3"/>
      <c r="AA62" s="3"/>
      <c r="AB62" s="3"/>
      <c r="AC62" s="3"/>
      <c r="AD62" s="3"/>
      <c r="AE62" s="3"/>
      <c r="AF62" s="3"/>
      <c r="AG62" s="3"/>
      <c r="AH62" s="3"/>
    </row>
    <row r="63" spans="1:34" ht="23">
      <c r="A63" s="41"/>
      <c r="B63" s="40" t="str">
        <f ca="1">B39</f>
        <v>Tin  (*)</v>
      </c>
      <c r="C63" s="10"/>
      <c r="D63" s="336" t="s">
        <v>475</v>
      </c>
      <c r="E63" s="337"/>
      <c r="F63" s="47"/>
      <c r="G63" s="344"/>
      <c r="H63" s="345"/>
      <c r="I63" s="345"/>
      <c r="J63" s="346"/>
      <c r="K63" s="36"/>
      <c r="L63" s="116"/>
      <c r="P63" s="3"/>
      <c r="Q63" s="3"/>
      <c r="R63" s="3"/>
      <c r="S63" s="3"/>
      <c r="T63" s="3"/>
      <c r="U63" s="3"/>
      <c r="V63" s="3"/>
      <c r="W63" s="3"/>
      <c r="X63" s="3"/>
      <c r="Y63" s="3"/>
      <c r="Z63" s="3"/>
      <c r="AA63" s="3"/>
      <c r="AB63" s="3"/>
      <c r="AC63" s="3"/>
      <c r="AD63" s="3"/>
      <c r="AE63" s="3"/>
      <c r="AF63" s="3"/>
      <c r="AG63" s="3"/>
      <c r="AH63" s="3"/>
    </row>
    <row r="64" spans="1:34" ht="23">
      <c r="A64" s="41"/>
      <c r="B64" s="40" t="str">
        <f ca="1">B40</f>
        <v>Gold  (*)</v>
      </c>
      <c r="C64" s="10"/>
      <c r="D64" s="336" t="s">
        <v>475</v>
      </c>
      <c r="E64" s="337"/>
      <c r="F64" s="47"/>
      <c r="G64" s="344"/>
      <c r="H64" s="345"/>
      <c r="I64" s="345"/>
      <c r="J64" s="346"/>
      <c r="K64" s="36"/>
      <c r="L64" s="116"/>
      <c r="P64" s="3"/>
      <c r="Q64" s="3"/>
      <c r="R64" s="3"/>
      <c r="S64" s="3"/>
      <c r="T64" s="3"/>
      <c r="U64" s="3"/>
      <c r="V64" s="3"/>
      <c r="W64" s="3"/>
      <c r="X64" s="3"/>
      <c r="Y64" s="3"/>
      <c r="Z64" s="3"/>
      <c r="AA64" s="3"/>
      <c r="AB64" s="3"/>
      <c r="AC64" s="3"/>
      <c r="AD64" s="3"/>
      <c r="AE64" s="3"/>
      <c r="AF64" s="3"/>
      <c r="AG64" s="3"/>
      <c r="AH64" s="3"/>
    </row>
    <row r="65" spans="1:34" ht="23">
      <c r="A65" s="41"/>
      <c r="B65" s="40" t="str">
        <f ca="1">B41</f>
        <v>Tungsten  (*)</v>
      </c>
      <c r="C65" s="10"/>
      <c r="D65" s="336" t="s">
        <v>475</v>
      </c>
      <c r="E65" s="337"/>
      <c r="F65" s="47"/>
      <c r="G65" s="344"/>
      <c r="H65" s="345"/>
      <c r="I65" s="345"/>
      <c r="J65" s="346"/>
      <c r="K65" s="36"/>
      <c r="L65" s="116"/>
      <c r="P65" s="3"/>
      <c r="Q65" s="3"/>
      <c r="R65" s="3"/>
      <c r="S65" s="3"/>
      <c r="T65" s="3"/>
      <c r="U65" s="3"/>
      <c r="V65" s="3"/>
      <c r="W65" s="3"/>
      <c r="X65" s="3"/>
      <c r="Y65" s="3"/>
      <c r="Z65" s="3"/>
      <c r="AA65" s="3"/>
      <c r="AB65" s="3"/>
      <c r="AC65" s="3"/>
      <c r="AD65" s="3"/>
      <c r="AE65" s="3"/>
      <c r="AF65" s="3"/>
      <c r="AG65" s="3"/>
      <c r="AH65" s="3"/>
    </row>
    <row r="66" spans="1:34" ht="1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5" customHeight="1">
      <c r="A67" s="41"/>
      <c r="B67" s="44" t="str">
        <f ca="1">OFFSET(L!$C$1,MATCH("Declaration"&amp;ADDRESS(ROW(),COLUMN(),4),L!$A:$A,0)-1,SL,,)&amp;Q$37</f>
        <v>8) Has all applicable smelter information received by your company been reported in this declaration?  (*)</v>
      </c>
      <c r="C67" s="10"/>
      <c r="D67" s="341" t="str">
        <f ca="1">D25</f>
        <v>Answer</v>
      </c>
      <c r="E67" s="341"/>
      <c r="F67" s="18"/>
      <c r="G67" s="44" t="str">
        <f ca="1">G25</f>
        <v>Comments</v>
      </c>
      <c r="H67" s="383" t="str">
        <f>IF(Q75="(*)","Click here to enter smelter names","")</f>
        <v/>
      </c>
      <c r="I67" s="383"/>
      <c r="J67" s="383"/>
      <c r="K67" s="36"/>
      <c r="L67" s="111" t="s">
        <v>1207</v>
      </c>
      <c r="M67" s="112"/>
      <c r="P67" s="3"/>
      <c r="Q67" s="3"/>
      <c r="R67" s="3"/>
      <c r="S67" s="3"/>
      <c r="T67" s="3"/>
      <c r="U67" s="3"/>
      <c r="V67" s="3"/>
      <c r="W67" s="3"/>
      <c r="X67" s="3"/>
      <c r="Y67" s="3"/>
      <c r="Z67" s="3"/>
      <c r="AA67" s="3"/>
      <c r="AB67" s="3"/>
      <c r="AC67" s="3"/>
      <c r="AD67" s="3"/>
      <c r="AE67" s="3"/>
      <c r="AF67" s="3"/>
      <c r="AG67" s="3"/>
      <c r="AH67" s="3"/>
    </row>
    <row r="68" spans="1:34" ht="23">
      <c r="A68" s="41"/>
      <c r="B68" s="40" t="str">
        <f ca="1">B38</f>
        <v>Tantalum  (*)</v>
      </c>
      <c r="C68" s="35"/>
      <c r="D68" s="336" t="s">
        <v>475</v>
      </c>
      <c r="E68" s="337"/>
      <c r="F68" s="48"/>
      <c r="G68" s="344"/>
      <c r="H68" s="345"/>
      <c r="I68" s="345"/>
      <c r="J68" s="346"/>
      <c r="K68" s="36"/>
      <c r="L68" s="116"/>
      <c r="P68" s="3"/>
      <c r="Q68" s="3"/>
      <c r="R68" s="3"/>
      <c r="S68" s="3"/>
      <c r="T68" s="3"/>
      <c r="U68" s="3"/>
      <c r="V68" s="3"/>
      <c r="W68" s="3"/>
      <c r="X68" s="3"/>
      <c r="Y68" s="3"/>
      <c r="Z68" s="3"/>
      <c r="AA68" s="3"/>
      <c r="AB68" s="3"/>
      <c r="AC68" s="3"/>
      <c r="AD68" s="3"/>
      <c r="AE68" s="3"/>
      <c r="AF68" s="3"/>
      <c r="AG68" s="3"/>
      <c r="AH68" s="3"/>
    </row>
    <row r="69" spans="1:34" ht="23">
      <c r="A69" s="41"/>
      <c r="B69" s="40" t="str">
        <f ca="1">B39</f>
        <v>Tin  (*)</v>
      </c>
      <c r="C69" s="35"/>
      <c r="D69" s="336" t="s">
        <v>475</v>
      </c>
      <c r="E69" s="337"/>
      <c r="F69" s="48"/>
      <c r="G69" s="344"/>
      <c r="H69" s="345"/>
      <c r="I69" s="345"/>
      <c r="J69" s="346"/>
      <c r="K69" s="36"/>
      <c r="L69" s="116"/>
      <c r="P69" s="3"/>
      <c r="Q69" s="3"/>
      <c r="R69" s="3"/>
      <c r="S69" s="3"/>
      <c r="T69" s="3"/>
      <c r="U69" s="3"/>
      <c r="V69" s="3"/>
      <c r="W69" s="3"/>
      <c r="X69" s="3"/>
      <c r="Y69" s="3"/>
      <c r="Z69" s="3"/>
      <c r="AA69" s="3"/>
      <c r="AB69" s="3"/>
      <c r="AC69" s="3"/>
      <c r="AD69" s="3"/>
      <c r="AE69" s="3"/>
      <c r="AF69" s="3"/>
      <c r="AG69" s="3"/>
      <c r="AH69" s="3"/>
    </row>
    <row r="70" spans="1:34" ht="23">
      <c r="A70" s="41"/>
      <c r="B70" s="40" t="str">
        <f ca="1">B40</f>
        <v>Gold  (*)</v>
      </c>
      <c r="C70" s="35"/>
      <c r="D70" s="336" t="s">
        <v>475</v>
      </c>
      <c r="E70" s="337"/>
      <c r="F70" s="48"/>
      <c r="G70" s="344"/>
      <c r="H70" s="345"/>
      <c r="I70" s="345"/>
      <c r="J70" s="346"/>
      <c r="K70" s="36"/>
      <c r="L70" s="116"/>
      <c r="P70" s="3"/>
      <c r="Q70" s="3"/>
      <c r="R70" s="3"/>
      <c r="S70" s="3"/>
      <c r="T70" s="3"/>
      <c r="U70" s="3"/>
      <c r="V70" s="3"/>
      <c r="W70" s="3"/>
      <c r="X70" s="3"/>
      <c r="Y70" s="3"/>
      <c r="Z70" s="3"/>
      <c r="AA70" s="3"/>
      <c r="AB70" s="3"/>
      <c r="AC70" s="3"/>
      <c r="AD70" s="3"/>
      <c r="AE70" s="3"/>
      <c r="AF70" s="3"/>
      <c r="AG70" s="3"/>
      <c r="AH70" s="3"/>
    </row>
    <row r="71" spans="1:34" ht="23">
      <c r="A71" s="38"/>
      <c r="B71" s="40" t="str">
        <f ca="1">B41</f>
        <v>Tungsten  (*)</v>
      </c>
      <c r="C71" s="49"/>
      <c r="D71" s="336" t="s">
        <v>475</v>
      </c>
      <c r="E71" s="337"/>
      <c r="F71" s="50"/>
      <c r="G71" s="344"/>
      <c r="H71" s="345"/>
      <c r="I71" s="345"/>
      <c r="J71" s="346"/>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96" t="str">
        <f ca="1">OFFSET(L!$C$1,MATCH("Declaration"&amp;ADDRESS(ROW(),COLUMN(),4),L!$A:$A,0)-1,SL,,)</f>
        <v>Answer the Following Questions at a Company Level</v>
      </c>
      <c r="C73" s="396"/>
      <c r="D73" s="396"/>
      <c r="E73" s="396"/>
      <c r="F73" s="396"/>
      <c r="G73" s="396"/>
      <c r="H73" s="396"/>
      <c r="I73" s="396"/>
      <c r="J73" s="396"/>
      <c r="K73" s="36"/>
      <c r="L73" s="100"/>
      <c r="P73" s="3"/>
      <c r="Q73" s="3"/>
      <c r="R73" s="3"/>
      <c r="S73" s="3"/>
      <c r="T73" s="3"/>
      <c r="U73" s="3"/>
      <c r="V73" s="3"/>
      <c r="W73" s="3"/>
      <c r="X73" s="3"/>
      <c r="Y73" s="3"/>
      <c r="Z73" s="3"/>
      <c r="AA73" s="3"/>
      <c r="AB73" s="3"/>
      <c r="AC73" s="3"/>
      <c r="AD73" s="3"/>
      <c r="AE73" s="3"/>
      <c r="AF73" s="3"/>
      <c r="AG73" s="3"/>
      <c r="AH73" s="3"/>
    </row>
    <row r="74" spans="1:34" ht="15">
      <c r="A74" s="51"/>
      <c r="B74" s="52" t="str">
        <f ca="1">OFFSET(L!$C$1,MATCH("Declaration"&amp;ADDRESS(ROW(),COLUMN(),4),L!$A:$A,0)-1,SL,,)</f>
        <v>Question</v>
      </c>
      <c r="C74" s="81"/>
      <c r="D74" s="347" t="str">
        <f ca="1">D25</f>
        <v>Answer</v>
      </c>
      <c r="E74" s="347"/>
      <c r="F74" s="53"/>
      <c r="G74" s="347" t="str">
        <f ca="1">G25</f>
        <v>Comments</v>
      </c>
      <c r="H74" s="347" t="e">
        <f>HLOOKUP(SL,LT,$O74,0)</f>
        <v>#NAME?</v>
      </c>
      <c r="I74" s="347"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36" t="s">
        <v>475</v>
      </c>
      <c r="E75" s="337"/>
      <c r="F75" s="57"/>
      <c r="G75" s="344"/>
      <c r="H75" s="345"/>
      <c r="I75" s="345"/>
      <c r="J75" s="346"/>
      <c r="K75" s="36"/>
      <c r="L75" s="113" t="s">
        <v>1208</v>
      </c>
      <c r="M75" s="112"/>
      <c r="P75" s="3"/>
      <c r="Q75" s="3"/>
      <c r="R75" s="3"/>
      <c r="S75" s="3"/>
      <c r="T75" s="3"/>
      <c r="U75" s="3"/>
      <c r="V75" s="3"/>
      <c r="W75" s="3"/>
      <c r="X75" s="3"/>
      <c r="Y75" s="3"/>
      <c r="Z75" s="3"/>
      <c r="AA75" s="3"/>
      <c r="AB75" s="3"/>
      <c r="AC75" s="3"/>
      <c r="AD75" s="3"/>
      <c r="AE75" s="3"/>
      <c r="AF75" s="3"/>
      <c r="AG75" s="3"/>
      <c r="AH75" s="3"/>
    </row>
    <row r="76" spans="1:34" ht="15">
      <c r="A76" s="41"/>
      <c r="B76" s="58"/>
      <c r="C76" s="12"/>
      <c r="D76" s="1"/>
      <c r="E76" s="1"/>
      <c r="F76" s="12"/>
      <c r="G76" s="391"/>
      <c r="H76" s="391"/>
      <c r="I76" s="391"/>
      <c r="J76" s="391"/>
      <c r="K76" s="36"/>
      <c r="L76" s="113"/>
      <c r="M76" s="112"/>
      <c r="P76" s="3"/>
      <c r="Q76" s="3"/>
      <c r="R76" s="3"/>
      <c r="S76" s="3"/>
      <c r="T76" s="3"/>
      <c r="U76" s="3"/>
      <c r="V76" s="3"/>
      <c r="W76" s="3"/>
      <c r="X76" s="3"/>
      <c r="Y76" s="3"/>
      <c r="Z76" s="3"/>
      <c r="AA76" s="3"/>
      <c r="AB76" s="3"/>
      <c r="AC76" s="3"/>
      <c r="AD76" s="3"/>
      <c r="AE76" s="3"/>
      <c r="AF76" s="3"/>
      <c r="AG76" s="3"/>
      <c r="AH76" s="3"/>
    </row>
    <row r="77" spans="1:34" ht="49.4" customHeight="1">
      <c r="A77" s="41"/>
      <c r="B77" s="56" t="str">
        <f ca="1">OFFSET(L!$C$1,MATCH("Declaration"&amp;ADDRESS(ROW(),COLUMN(),4),L!$A:$A,0)-1,SL,,)&amp;$Q$37</f>
        <v>B. Is your responsible minerals sourcing policy publicly available on your website? (Note – If yes, the user shall specify the URL in the comment field.) (*)</v>
      </c>
      <c r="C77" s="57"/>
      <c r="D77" s="336" t="s">
        <v>475</v>
      </c>
      <c r="E77" s="337"/>
      <c r="F77" s="57"/>
      <c r="G77" s="348" t="s">
        <v>16039</v>
      </c>
      <c r="H77" s="349"/>
      <c r="I77" s="349"/>
      <c r="J77" s="350"/>
      <c r="K77" s="36"/>
      <c r="L77" s="113" t="s">
        <v>1209</v>
      </c>
      <c r="M77" s="112"/>
      <c r="P77" s="3"/>
      <c r="Q77" s="3"/>
      <c r="R77" s="3"/>
      <c r="S77" s="3"/>
      <c r="T77" s="3"/>
      <c r="U77" s="3"/>
      <c r="V77" s="3"/>
      <c r="W77" s="3"/>
      <c r="X77" s="3"/>
      <c r="Y77" s="3"/>
      <c r="Z77" s="3"/>
      <c r="AA77" s="3"/>
      <c r="AB77" s="3"/>
      <c r="AC77" s="3"/>
      <c r="AD77" s="3"/>
      <c r="AE77" s="3"/>
      <c r="AF77" s="3"/>
      <c r="AG77" s="3"/>
      <c r="AH77" s="3"/>
    </row>
    <row r="78" spans="1:34" ht="1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36" t="s">
        <v>476</v>
      </c>
      <c r="E79" s="337"/>
      <c r="F79" s="57"/>
      <c r="G79" s="344" t="s">
        <v>16038</v>
      </c>
      <c r="H79" s="345"/>
      <c r="I79" s="345"/>
      <c r="J79" s="346"/>
      <c r="K79" s="36"/>
      <c r="L79" s="113" t="s">
        <v>1209</v>
      </c>
      <c r="M79" s="112"/>
      <c r="P79" s="3"/>
      <c r="Q79" s="3"/>
      <c r="R79" s="3"/>
      <c r="S79" s="3"/>
      <c r="T79" s="3"/>
      <c r="U79" s="3"/>
      <c r="V79" s="3"/>
      <c r="W79" s="3"/>
      <c r="X79" s="3"/>
      <c r="Y79" s="3"/>
      <c r="Z79" s="3"/>
      <c r="AA79" s="3"/>
      <c r="AB79" s="3"/>
      <c r="AC79" s="3"/>
      <c r="AD79" s="3"/>
      <c r="AE79" s="3"/>
      <c r="AF79" s="3"/>
      <c r="AG79" s="3"/>
      <c r="AH79" s="3"/>
    </row>
    <row r="80" spans="1:34" ht="1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36" t="s">
        <v>475</v>
      </c>
      <c r="E81" s="337"/>
      <c r="F81" s="57"/>
      <c r="G81" s="344"/>
      <c r="H81" s="345"/>
      <c r="I81" s="345"/>
      <c r="J81" s="346"/>
      <c r="K81" s="36"/>
      <c r="L81" s="113" t="s">
        <v>1268</v>
      </c>
      <c r="M81" s="112"/>
      <c r="P81" s="3"/>
      <c r="Q81" s="3"/>
      <c r="R81" s="3"/>
      <c r="S81" s="3"/>
      <c r="T81" s="3"/>
      <c r="U81" s="3"/>
      <c r="V81" s="3"/>
      <c r="W81" s="3"/>
      <c r="X81" s="3"/>
      <c r="Y81" s="3"/>
      <c r="Z81" s="3"/>
      <c r="AA81" s="3"/>
      <c r="AB81" s="3"/>
      <c r="AC81" s="3"/>
      <c r="AD81" s="3"/>
      <c r="AE81" s="3"/>
      <c r="AF81" s="3"/>
      <c r="AG81" s="3"/>
      <c r="AH81" s="3"/>
    </row>
    <row r="82" spans="1:34" ht="1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36" t="s">
        <v>14853</v>
      </c>
      <c r="E83" s="337"/>
      <c r="F83" s="57"/>
      <c r="G83" s="344"/>
      <c r="H83" s="345"/>
      <c r="I83" s="345"/>
      <c r="J83" s="346"/>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89" t="s">
        <v>475</v>
      </c>
      <c r="E85" s="390"/>
      <c r="F85" s="57"/>
      <c r="G85" s="344"/>
      <c r="H85" s="345"/>
      <c r="I85" s="345"/>
      <c r="J85" s="346"/>
      <c r="K85" s="36"/>
      <c r="L85" s="113" t="s">
        <v>1209</v>
      </c>
      <c r="M85" s="112"/>
      <c r="P85" s="3"/>
      <c r="Q85" s="3"/>
      <c r="R85" s="3"/>
      <c r="S85" s="3"/>
      <c r="T85" s="3"/>
      <c r="U85" s="3"/>
      <c r="V85" s="3"/>
      <c r="W85" s="3"/>
      <c r="X85" s="3"/>
      <c r="Y85" s="3"/>
      <c r="Z85" s="3"/>
      <c r="AA85" s="3"/>
      <c r="AB85" s="3"/>
      <c r="AC85" s="3"/>
      <c r="AD85" s="3"/>
      <c r="AE85" s="3"/>
      <c r="AF85" s="3"/>
      <c r="AG85" s="3"/>
      <c r="AH85" s="3"/>
    </row>
    <row r="86" spans="1:34" ht="15">
      <c r="A86" s="41"/>
      <c r="B86" s="61"/>
      <c r="C86" s="12"/>
      <c r="D86" s="1"/>
      <c r="E86" s="1"/>
      <c r="F86" s="13"/>
      <c r="G86" s="391"/>
      <c r="H86" s="391"/>
      <c r="I86" s="391"/>
      <c r="J86" s="391"/>
      <c r="K86" s="36"/>
      <c r="L86" s="113"/>
      <c r="M86" s="112"/>
      <c r="P86" s="3"/>
      <c r="Q86" s="3"/>
      <c r="R86" s="3"/>
      <c r="S86" s="3"/>
      <c r="T86" s="3"/>
      <c r="U86" s="3"/>
      <c r="V86" s="3"/>
      <c r="W86" s="3"/>
      <c r="X86" s="3"/>
      <c r="Y86" s="3"/>
      <c r="Z86" s="3"/>
      <c r="AA86" s="3"/>
      <c r="AB86" s="3"/>
      <c r="AC86" s="3"/>
      <c r="AD86" s="3"/>
      <c r="AE86" s="3"/>
      <c r="AF86" s="3"/>
      <c r="AG86" s="3"/>
      <c r="AH86" s="3"/>
    </row>
    <row r="87" spans="1:34" ht="37.4" customHeight="1">
      <c r="A87" s="41"/>
      <c r="B87" s="56" t="str">
        <f ca="1">OFFSET(L!$C$1,MATCH("Declaration"&amp;ADDRESS(ROW(),COLUMN(),4),L!$A:$A,0)-1,SL,,)&amp;$Q$37</f>
        <v>G. Does your review process include corrective action management? (*)</v>
      </c>
      <c r="C87" s="57"/>
      <c r="D87" s="336" t="s">
        <v>476</v>
      </c>
      <c r="E87" s="337"/>
      <c r="F87" s="57"/>
      <c r="G87" s="344"/>
      <c r="H87" s="345"/>
      <c r="I87" s="345"/>
      <c r="J87" s="346"/>
      <c r="K87" s="36"/>
      <c r="L87" s="113" t="s">
        <v>1207</v>
      </c>
      <c r="M87" s="112"/>
      <c r="P87" s="3"/>
      <c r="Q87" s="3"/>
      <c r="R87" s="3"/>
      <c r="S87" s="3"/>
      <c r="T87" s="3"/>
      <c r="U87" s="3"/>
      <c r="V87" s="3"/>
      <c r="W87" s="3"/>
      <c r="X87" s="3"/>
      <c r="Y87" s="3"/>
      <c r="Z87" s="3"/>
      <c r="AA87" s="3"/>
      <c r="AB87" s="3"/>
      <c r="AC87" s="3"/>
      <c r="AD87" s="3"/>
      <c r="AE87" s="3"/>
      <c r="AF87" s="3"/>
      <c r="AG87" s="3"/>
      <c r="AH87" s="3"/>
    </row>
    <row r="88" spans="1:34" ht="15">
      <c r="A88" s="41"/>
      <c r="B88" s="58"/>
      <c r="C88" s="12"/>
      <c r="D88" s="1"/>
      <c r="E88" s="1"/>
      <c r="F88" s="13"/>
      <c r="G88" s="392"/>
      <c r="H88" s="392"/>
      <c r="I88" s="392"/>
      <c r="J88" s="392"/>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36" t="s">
        <v>13880</v>
      </c>
      <c r="E89" s="337"/>
      <c r="F89" s="57"/>
      <c r="G89" s="344"/>
      <c r="H89" s="345"/>
      <c r="I89" s="345"/>
      <c r="J89" s="346"/>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88" t="str">
        <f>IF(OR($D$8="",$I$3=""),"","Click here to check required fields completion")</f>
        <v/>
      </c>
      <c r="C90" s="388"/>
      <c r="D90" s="388"/>
      <c r="E90" s="388"/>
      <c r="F90" s="388"/>
      <c r="G90" s="388"/>
      <c r="H90" s="388"/>
      <c r="I90" s="388"/>
      <c r="J90" s="388"/>
      <c r="K90" s="36"/>
      <c r="L90" s="100"/>
      <c r="P90" s="3"/>
      <c r="Q90" s="3"/>
      <c r="R90" s="3"/>
      <c r="S90" s="3"/>
      <c r="T90" s="3"/>
      <c r="U90" s="3"/>
      <c r="V90" s="3"/>
      <c r="W90" s="3"/>
      <c r="X90" s="3"/>
      <c r="Y90" s="3"/>
      <c r="Z90" s="3"/>
      <c r="AA90" s="3"/>
      <c r="AB90" s="3"/>
      <c r="AC90" s="3"/>
      <c r="AD90" s="3"/>
      <c r="AE90" s="3"/>
      <c r="AF90" s="3"/>
      <c r="AG90" s="3"/>
      <c r="AH90" s="3"/>
    </row>
    <row r="91" spans="1:34" ht="15.5" thickBot="1">
      <c r="A91" s="386" t="str">
        <f ca="1">OFFSET(L!$C$1,MATCH("General"&amp;"Cpy",L!$A:$A,0)-1,SL,,)</f>
        <v>© 2025 Responsible Minerals Initiative. All rights reserved.</v>
      </c>
      <c r="B91" s="387"/>
      <c r="C91" s="387"/>
      <c r="D91" s="387"/>
      <c r="E91" s="387"/>
      <c r="F91" s="387"/>
      <c r="G91" s="387"/>
      <c r="H91" s="387"/>
      <c r="I91" s="387"/>
      <c r="J91" s="387"/>
      <c r="K91" s="62"/>
      <c r="L91" s="100"/>
      <c r="P91" s="3"/>
      <c r="Q91" s="3"/>
      <c r="R91" s="3"/>
      <c r="S91" s="3"/>
      <c r="T91" s="3"/>
      <c r="U91" s="3"/>
      <c r="V91" s="3"/>
      <c r="W91" s="3"/>
      <c r="X91" s="3"/>
      <c r="Y91" s="3"/>
      <c r="Z91" s="3"/>
      <c r="AA91" s="3"/>
      <c r="AB91" s="3"/>
      <c r="AC91" s="3"/>
      <c r="AD91" s="3"/>
      <c r="AE91" s="3"/>
      <c r="AF91" s="3"/>
      <c r="AG91" s="3"/>
      <c r="AH91" s="3"/>
    </row>
    <row r="92" spans="1:34" ht="15.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1" t="str">
        <f>IF(AND(OR($D$26="Yes",$D$26=""),OR($D$32="Yes",$D$32="")),"Yes","")</f>
        <v>Yes</v>
      </c>
      <c r="E96" s="281" t="str">
        <f>IF(AND(OR($D$26="Yes",$D$26=""),OR($D$32="Yes",$D$32="")),"100%","")</f>
        <v>100%</v>
      </c>
      <c r="G96" s="281" t="str">
        <f>IF(OR($D$26="Yes",$D$26=""),"Yes","")</f>
        <v>Yes</v>
      </c>
    </row>
    <row r="97" spans="2:7" ht="13.5" hidden="1" customHeight="1">
      <c r="B97" s="56" t="s">
        <v>476</v>
      </c>
      <c r="D97" s="281" t="str">
        <f>IF(AND(OR($D$26="Yes",$D$26=""),OR($D$32="Yes",$D$32="")),"No","")</f>
        <v>No</v>
      </c>
      <c r="E97" s="281" t="str">
        <f>IF(AND(OR($D$26="Yes",$D$26=""),OR($D$32="Yes",$D$32="")),"Greater than 90%","")</f>
        <v>Greater than 90%</v>
      </c>
      <c r="G97" s="281" t="str">
        <f>IF(OR($D$26="Yes",$D$26=""),"No","")</f>
        <v>No</v>
      </c>
    </row>
    <row r="98" spans="2:7" ht="15" hidden="1">
      <c r="B98" s="56" t="s">
        <v>477</v>
      </c>
      <c r="D98" s="281" t="str">
        <f>IF(AND(OR($D$26="Yes",$D$26=""),OR($D$32="Yes",$D$32="")),"Unknown","")</f>
        <v>Unknown</v>
      </c>
      <c r="E98" s="281" t="str">
        <f>IF(AND(OR($D$26="Yes",$D$26=""),OR($D$32="Yes",$D$32="")),"Greater than 75%","")</f>
        <v>Greater than 75%</v>
      </c>
      <c r="G98" s="281" t="str">
        <f>IF(OR($D$27="Yes",$D$27=""),"Yes","")</f>
        <v>Yes</v>
      </c>
    </row>
    <row r="99" spans="2:7" ht="15" hidden="1">
      <c r="B99" s="188">
        <v>1</v>
      </c>
      <c r="D99" s="281" t="str">
        <f>IF(AND(OR($D$27="Yes",$D$27=""),OR($D$33="Yes",$D$33="")),"Yes","")</f>
        <v>Yes</v>
      </c>
      <c r="E99" s="281" t="str">
        <f>IF(AND(OR($D$26="Yes",$D$26=""),OR($D$32="Yes",$D$32="")),"Greater than 50%","")</f>
        <v>Greater than 50%</v>
      </c>
      <c r="G99" s="281" t="str">
        <f>IF(OR($D$27="Yes",$D$27=""),"No","")</f>
        <v>No</v>
      </c>
    </row>
    <row r="100" spans="2:7" ht="15" hidden="1">
      <c r="B100" s="236" t="s">
        <v>2432</v>
      </c>
      <c r="D100" s="281" t="str">
        <f>IF(AND(OR($D$27="Yes",$D$27=""),OR($D$33="Yes",$D$33="")),"No","")</f>
        <v>No</v>
      </c>
      <c r="E100" s="281" t="str">
        <f>IF(AND(OR($D$26="Yes",$D$26=""),OR($D$32="Yes",$D$32="")),"50% or less","")</f>
        <v>50% or less</v>
      </c>
      <c r="G100" s="281" t="str">
        <f>IF(OR($D$28="Yes",$D$28=""),"Yes","")</f>
        <v>Yes</v>
      </c>
    </row>
    <row r="101" spans="2:7" ht="15" hidden="1">
      <c r="B101" s="236" t="s">
        <v>2433</v>
      </c>
      <c r="D101" s="281" t="str">
        <f>IF(AND(OR($D$27="Yes",$D$27=""),OR($D$33="Yes",$D$33="")),"Unknown","")</f>
        <v>Unknown</v>
      </c>
      <c r="E101" s="281" t="str">
        <f>IF(AND(OR($D$26="Yes",$D$26=""),OR($D$32="Yes",$D$32="")),"None","")</f>
        <v>None</v>
      </c>
      <c r="G101" s="281" t="str">
        <f>IF(OR($D$28="Yes",$D$28=""),"No","")</f>
        <v>No</v>
      </c>
    </row>
    <row r="102" spans="2:7" ht="15" hidden="1">
      <c r="B102" s="236" t="s">
        <v>2434</v>
      </c>
      <c r="D102" s="281" t="str">
        <f>IF(AND(OR($D$28="Yes",$D$28=""),OR($D$34="Yes",$D$34="")),"Yes","")</f>
        <v>Yes</v>
      </c>
      <c r="E102" s="281" t="str">
        <f>IF(AND(OR($D$27="Yes",$D$27=""),OR($D$33="Yes",$D$33="")),"100%","")</f>
        <v>100%</v>
      </c>
      <c r="G102" s="281" t="str">
        <f>IF(OR($D$29="Yes",$D$29=""),"Yes","")</f>
        <v>Yes</v>
      </c>
    </row>
    <row r="103" spans="2:7" ht="15" hidden="1">
      <c r="B103" s="236" t="s">
        <v>2435</v>
      </c>
      <c r="D103" s="281" t="str">
        <f>IF(AND(OR($D$28="Yes",$D$28=""),OR($D$34="Yes",$D$34="")),"No","")</f>
        <v>No</v>
      </c>
      <c r="E103" s="281" t="str">
        <f>IF(AND(OR($D$27="Yes",$D$27=""),OR($D$33="Yes",$D$33="")),"Greater than 90%","")</f>
        <v>Greater than 90%</v>
      </c>
      <c r="G103" s="281" t="str">
        <f>IF(OR($D$29="Yes",$D$29=""),"No","")</f>
        <v>No</v>
      </c>
    </row>
    <row r="104" spans="2:7" ht="15" hidden="1">
      <c r="B104" s="236" t="s">
        <v>478</v>
      </c>
      <c r="D104" s="281" t="str">
        <f>IF(AND(OR($D$28="Yes",$D$28=""),OR($D$34="Yes",$D$34="")),"Unknown","")</f>
        <v>Unknown</v>
      </c>
      <c r="E104" s="281" t="str">
        <f>IF(AND(OR($D$27="Yes",$D$27=""),OR($D$33="Yes",$D$33="")),"Greater than 75%","")</f>
        <v>Greater than 75%</v>
      </c>
    </row>
    <row r="105" spans="2:7" ht="15" hidden="1">
      <c r="B105" s="236" t="s">
        <v>14853</v>
      </c>
      <c r="D105" s="281" t="str">
        <f>IF(AND(OR($D$29="Yes",$D$29=""),OR($D$35="Yes",$D$35="")),"Yes","")</f>
        <v>Yes</v>
      </c>
      <c r="E105" s="281" t="str">
        <f>IF(AND(OR($D$27="Yes",$D$27=""),OR($D$33="Yes",$D$33="")),"Greater than 50%","")</f>
        <v>Greater than 50%</v>
      </c>
    </row>
    <row r="106" spans="2:7" ht="15" hidden="1">
      <c r="B106" s="236" t="s">
        <v>12341</v>
      </c>
      <c r="D106" s="281" t="str">
        <f>IF(AND(OR($D$29="Yes",$D$29=""),OR($D$35="Yes",$D$35="")),"No","")</f>
        <v>No</v>
      </c>
      <c r="E106" s="281" t="str">
        <f>IF(AND(OR($D$27="Yes",$D$27=""),OR($D$33="Yes",$D$33="")),"50% or less","")</f>
        <v>50% or less</v>
      </c>
    </row>
    <row r="107" spans="2:7" ht="15" hidden="1">
      <c r="B107" s="236" t="s">
        <v>476</v>
      </c>
      <c r="D107" s="281" t="str">
        <f>IF(AND(OR($D$29="Yes",$D$29=""),OR($D$35="Yes",$D$35="")),"Unknown","")</f>
        <v>Unknown</v>
      </c>
      <c r="E107" s="281" t="str">
        <f>IF(AND(OR($D$27="Yes",$D$27=""),OR($D$33="Yes",$D$33="")),"None","")</f>
        <v>None</v>
      </c>
    </row>
    <row r="108" spans="2:7" ht="15" hidden="1">
      <c r="B108" s="236" t="s">
        <v>13880</v>
      </c>
      <c r="E108" s="281" t="str">
        <f>IF(AND(OR($D$28="Yes",$D$28=""),OR($D$34="Yes",$D$34="")),"100%","")</f>
        <v>100%</v>
      </c>
    </row>
    <row r="109" spans="2:7" ht="15" hidden="1">
      <c r="B109" s="236" t="s">
        <v>13882</v>
      </c>
      <c r="E109" s="281" t="str">
        <f>IF(AND(OR($D$28="Yes",$D$28=""),OR($D$34="Yes",$D$34="")),"Greater than 90%","")</f>
        <v>Greater than 90%</v>
      </c>
    </row>
    <row r="110" spans="2:7" ht="15" hidden="1">
      <c r="B110" s="236" t="s">
        <v>13883</v>
      </c>
      <c r="E110" s="281" t="str">
        <f>IF(AND(OR($D$28="Yes",$D$28=""),OR($D$34="Yes",$D$34="")),"Greater than 75%","")</f>
        <v>Greater than 75%</v>
      </c>
    </row>
    <row r="111" spans="2:7" ht="15" hidden="1">
      <c r="B111" s="236" t="s">
        <v>476</v>
      </c>
      <c r="E111" s="281" t="str">
        <f>IF(AND(OR($D$28="Yes",$D$28=""),OR($D$34="Yes",$D$34="")),"Greater than 50%","")</f>
        <v>Greater than 50%</v>
      </c>
    </row>
    <row r="112" spans="2:7" ht="15" hidden="1" customHeight="1">
      <c r="E112" s="281" t="str">
        <f>IF(AND(OR($D$28="Yes",$D$28=""),OR($D$34="Yes",$D$34="")),"50% or less","")</f>
        <v>50% or less</v>
      </c>
    </row>
    <row r="113" spans="5:5" ht="15" hidden="1" customHeight="1">
      <c r="E113" s="281" t="str">
        <f>IF(AND(OR($D$28="Yes",$D$28=""),OR($D$34="Yes",$D$34="")),"None","")</f>
        <v>None</v>
      </c>
    </row>
    <row r="114" spans="5:5" ht="15" hidden="1" customHeight="1">
      <c r="E114" s="281" t="str">
        <f>IF(AND(OR($D$29="Yes",$D$29=""),OR($D$35="Yes",$D$35="")),"100%","")</f>
        <v>100%</v>
      </c>
    </row>
    <row r="115" spans="5:5" ht="15" hidden="1" customHeight="1">
      <c r="E115" s="281" t="str">
        <f>IF(AND(OR($D$29="Yes",$D$29=""),OR($D$35="Yes",$D$35="")),"Greater than 90%","")</f>
        <v>Greater than 90%</v>
      </c>
    </row>
    <row r="116" spans="5:5" ht="15" hidden="1" customHeight="1">
      <c r="E116" s="281" t="str">
        <f>IF(AND(OR($D$29="Yes",$D$29=""),OR($D$35="Yes",$D$35="")),"Greater than 75%","")</f>
        <v>Greater than 75%</v>
      </c>
    </row>
    <row r="117" spans="5:5" ht="15" hidden="1" customHeight="1">
      <c r="E117" s="281" t="str">
        <f>IF(AND(OR($D$29="Yes",$D$29=""),OR($D$35="Yes",$D$35="")),"Greater than 50%","")</f>
        <v>Greater than 50%</v>
      </c>
    </row>
    <row r="118" spans="5:5" ht="15" hidden="1" customHeight="1">
      <c r="E118" s="281" t="str">
        <f>IF(AND(OR($D$29="Yes",$D$29=""),OR($D$35="Yes",$D$35="")),"50% or less","")</f>
        <v>50% or less</v>
      </c>
    </row>
    <row r="119" spans="5:5" ht="15" hidden="1" customHeight="1">
      <c r="E119" s="281" t="str">
        <f>IF(AND(OR($D$29="Yes",$D$29=""),OR($D$35="Yes",$D$35="")),"None","")</f>
        <v>None</v>
      </c>
    </row>
  </sheetData>
  <sheetProtection sheet="1" formatCells="0" formatColumns="0" formatRows="0" insertColumns="0" insertRows="0" insertHyperlinks="0" deleteColumns="0" deleteRows="0" sort="0" autoFilter="0" pivotTables="0"/>
  <customSheetViews>
    <customSheetView guid="{51531B83-BDD7-4890-A744-04812A317369}" scale="70" outlineSymbols="0" zeroValues="0" fitToPage="1" hiddenRows="1" hiddenColumns="1" topLeftCell="A64">
      <selection activeCell="G71" sqref="G71:J71"/>
      <rowBreaks count="1" manualBreakCount="1">
        <brk id="60" max="11" man="1"/>
      </rowBreaks>
    </customSheetView>
    <customSheetView guid="{81CF54B1-70AB-4A68-BB72-21925B5D4874}" scale="80" outlineSymbols="0" zeroValues="0" fitToPage="1" hiddenColumns="1">
      <selection activeCell="D8" sqref="D8:J8"/>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85" type="noConversion"/>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2" stopIfTrue="1">
      <formula>IF(AND(OR($D$27="Yes",$D$27=""),$D$33=""),1,0)</formula>
    </cfRule>
    <cfRule type="expression" dxfId="66" priority="43" stopIfTrue="1">
      <formula>$P$27=""</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56" stopIfTrue="1">
      <formula>IF($D$9=$Q$9,TRUE)</formula>
    </cfRule>
    <cfRule type="expression" dxfId="24" priority="166" stopIfTrue="1">
      <formula>IF(AND($D$10="",$D$9=$R$9),TRUE)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00000000-0002-0000-0300-000008000000}"/>
    <dataValidation type="list" allowBlank="1" showInputMessage="1" showErrorMessage="1" sqref="D50:E50 D44:E44 D38:E38" xr:uid="{00000000-0002-0000-0300-000009000000}">
      <formula1>$D$96:$D$98</formula1>
    </dataValidation>
    <dataValidation type="list" allowBlank="1" showInputMessage="1" showErrorMessage="1" sqref="D39:E39 D45:E45 D51:E51" xr:uid="{00000000-0002-0000-0300-00000A000000}">
      <formula1>$D$99:$D$101</formula1>
    </dataValidation>
    <dataValidation type="list" allowBlank="1" showInputMessage="1" showErrorMessage="1" sqref="D40:E40 D46:E46 D52:E52" xr:uid="{00000000-0002-0000-0300-00000B000000}">
      <formula1>$D$102:$D$104</formula1>
    </dataValidation>
    <dataValidation type="list" allowBlank="1" showInputMessage="1" showErrorMessage="1" sqref="D56:E56" xr:uid="{00000000-0002-0000-0300-00000C000000}">
      <formula1>$E$96:$E$101</formula1>
    </dataValidation>
    <dataValidation type="list" allowBlank="1" showInputMessage="1" showErrorMessage="1" sqref="D57:E57" xr:uid="{00000000-0002-0000-0300-00000D000000}">
      <formula1>$E$102:$E$107</formula1>
    </dataValidation>
    <dataValidation type="list" allowBlank="1" showInputMessage="1" showErrorMessage="1" sqref="D58:E58" xr:uid="{00000000-0002-0000-0300-00000E000000}">
      <formula1>$E$108:$E$113</formula1>
    </dataValidation>
    <dataValidation type="list" allowBlank="1" showInputMessage="1" showErrorMessage="1" sqref="D62:E62 D68:E68" xr:uid="{00000000-0002-0000-0300-00000F000000}">
      <formula1>$D$96:$D$97</formula1>
    </dataValidation>
    <dataValidation type="list" allowBlank="1" showInputMessage="1" showErrorMessage="1" sqref="D63:E63 D69:E69" xr:uid="{00000000-0002-0000-0300-000010000000}">
      <formula1>$D$99:$D$100</formula1>
    </dataValidation>
    <dataValidation type="list" allowBlank="1" showInputMessage="1" showErrorMessage="1" sqref="D64:E64 D70:E70" xr:uid="{00000000-0002-0000-0300-000011000000}">
      <formula1>$D$102:$D$103</formula1>
    </dataValidation>
    <dataValidation type="list" allowBlank="1" showInputMessage="1" showErrorMessage="1" sqref="D65:E65 D71:E71" xr:uid="{00000000-0002-0000-0300-000012000000}">
      <formula1>$D$105:$D$106</formula1>
    </dataValidation>
    <dataValidation type="list" allowBlank="1" showInputMessage="1" showErrorMessage="1" sqref="D32:E32" xr:uid="{00000000-0002-0000-0300-000013000000}">
      <formula1>$G$96:$G$97</formula1>
    </dataValidation>
    <dataValidation type="list" allowBlank="1" showInputMessage="1" showErrorMessage="1" sqref="D33:E33" xr:uid="{00000000-0002-0000-0300-000014000000}">
      <formula1>$G$98:$G$99</formula1>
    </dataValidation>
    <dataValidation type="list" allowBlank="1" showInputMessage="1" showErrorMessage="1" sqref="D34:E34" xr:uid="{00000000-0002-0000-0300-000015000000}">
      <formula1>$G$100:$G$101</formula1>
    </dataValidation>
    <dataValidation type="list" allowBlank="1" showInputMessage="1" showErrorMessage="1" sqref="D35:E35" xr:uid="{00000000-0002-0000-0300-000016000000}">
      <formula1>$G$102:$G$103</formula1>
    </dataValidation>
    <dataValidation allowBlank="1" showErrorMessage="1" promptTitle="Company Name" prompt="Insert your company's Legal Name. Please do not use abbreviations. In this field you have the option to add other commercial names, DBAs, etc." sqref="D8:J8" xr:uid="{00000000-0002-0000-0300-000017000000}"/>
    <dataValidation allowBlank="1" showErrorMessage="1" sqref="B9" xr:uid="{00000000-0002-0000-0300-000018000000}"/>
    <dataValidation allowBlank="1" showErrorMessage="1" promptTitle="Contact Email" prompt="Insert the email address of the contact person. If an email address is not available, state ‘‘not available’’ or ‘‘n/a.’’" sqref="D16:J16" xr:uid="{00000000-0002-0000-0300-000019000000}"/>
    <dataValidation allowBlank="1" showErrorMessage="1" promptTitle="Contact Phone" prompt="Insert the telephone number for the contact." sqref="D17:J17" xr:uid="{00000000-0002-0000-0300-00001A000000}"/>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00000000-0002-0000-0300-00001B000000}"/>
    <dataValidation allowBlank="1" showErrorMessage="1" promptTitle="Authorizer Email" prompt="Insert the email address of the Authorizing person. If an email address is not available, state ‘‘not available’’ or ‘‘n/a.’’" sqref="D20:J20" xr:uid="{00000000-0002-0000-0300-00001C000000}"/>
  </dataValidations>
  <hyperlinks>
    <hyperlink ref="B90:J90" location="Checker!A1" display="Checker!A1" xr:uid="{00000000-0004-0000-0300-000000000000}"/>
    <hyperlink ref="H67:J67" location="'Smelter List'!A1" display="'Smelter List'!A1" xr:uid="{00000000-0004-0000-0300-000001000000}"/>
    <hyperlink ref="D11:J11" location="'Product List'!B6" display="'Product List'!B6" xr:uid="{00000000-0004-0000-0300-000002000000}"/>
    <hyperlink ref="I4:J4" location="Instructions!A68" display="Instructions!A68" xr:uid="{00000000-0004-0000-0300-000003000000}"/>
    <hyperlink ref="G77" r:id="rId1" xr:uid="{9B04C96B-A044-403B-A61A-A98BF6170806}"/>
  </hyperlinks>
  <pageMargins left="0.70866141732283505" right="0.70866141732283505" top="0.74803149606299202" bottom="0.74803149606299202" header="0.31496062992126" footer="0.31496062992126"/>
  <pageSetup scale="41" fitToHeight="0" orientation="portrait" r:id="rId2"/>
  <rowBreaks count="1" manualBreakCount="1">
    <brk id="66" max="11"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1806"/>
  <sheetViews>
    <sheetView showGridLines="0" showZeros="0" topLeftCell="A276" zoomScaleNormal="100" zoomScalePageLayoutView="55" workbookViewId="0">
      <selection activeCell="C279" sqref="C279"/>
    </sheetView>
  </sheetViews>
  <sheetFormatPr defaultColWidth="8.84375" defaultRowHeight="13.5"/>
  <cols>
    <col min="1" max="1" width="13.61328125" style="227" customWidth="1"/>
    <col min="2" max="2" width="13.3828125" style="229" customWidth="1"/>
    <col min="3" max="3" width="40.61328125" style="229" customWidth="1"/>
    <col min="4" max="4" width="30.61328125" style="229" customWidth="1"/>
    <col min="5" max="5" width="20.84375" style="229" customWidth="1"/>
    <col min="6" max="7" width="13.84375" style="229" customWidth="1"/>
    <col min="8" max="8" width="25.15234375" style="229" customWidth="1"/>
    <col min="9" max="9" width="24.15234375" style="229" customWidth="1"/>
    <col min="10" max="10" width="18.3828125" style="229" customWidth="1"/>
    <col min="11" max="11" width="27.3828125" style="229" customWidth="1"/>
    <col min="12" max="12" width="20.61328125" style="229" customWidth="1"/>
    <col min="13" max="13" width="35.15234375" style="229" customWidth="1"/>
    <col min="14" max="14" width="42.15234375" style="229" customWidth="1"/>
    <col min="15" max="15" width="32.15234375" style="229" customWidth="1"/>
    <col min="16" max="16" width="22.84375" style="229" customWidth="1"/>
    <col min="17" max="17" width="43.61328125" style="229" customWidth="1"/>
    <col min="18" max="18" width="35.84375" style="229" hidden="1" customWidth="1"/>
    <col min="19" max="20" width="17.84375" style="229" hidden="1" customWidth="1"/>
    <col min="21" max="21" width="8.84375" style="229" hidden="1" customWidth="1"/>
    <col min="22" max="22" width="6.15234375" style="229" hidden="1" customWidth="1"/>
    <col min="23" max="23" width="8.61328125" style="229" hidden="1" customWidth="1"/>
    <col min="24" max="24" width="8.84375" style="229" hidden="1" customWidth="1"/>
    <col min="25" max="27" width="4.3828125" style="229" hidden="1" customWidth="1"/>
    <col min="28" max="28" width="7.84375" style="229" hidden="1" customWidth="1"/>
    <col min="29" max="33" width="4.3828125" style="229" hidden="1" customWidth="1"/>
    <col min="34" max="34" width="14.61328125" style="229" hidden="1" customWidth="1"/>
    <col min="35" max="39" width="8.84375" style="229" customWidth="1"/>
    <col min="40" max="16384" width="8.84375" style="229"/>
  </cols>
  <sheetData>
    <row r="1" spans="1:34" s="221" customFormat="1" ht="16"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97" t="str">
        <f ca="1">OFFSET(L!$C$1,MATCH("Smelter List"&amp;ADDRESS(ROW(),COLUMN(),4),L!$A:$A,0)-1,SL,,)</f>
        <v>Link to "RMAP Conformant Smelter List"</v>
      </c>
      <c r="K2" s="398"/>
      <c r="L2" s="398"/>
      <c r="M2" s="398"/>
      <c r="N2" s="398"/>
      <c r="O2" s="398"/>
      <c r="P2" s="195"/>
      <c r="Q2" s="196"/>
      <c r="R2" s="197"/>
      <c r="S2" s="197"/>
      <c r="T2" s="197"/>
      <c r="AH2" s="145" t="s">
        <v>475</v>
      </c>
    </row>
    <row r="3" spans="1:34" s="221" customFormat="1" ht="177" customHeight="1">
      <c r="A3" s="171"/>
      <c r="B3" s="39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9"/>
      <c r="D3" s="399"/>
      <c r="E3" s="399"/>
      <c r="F3" s="222"/>
      <c r="G3" s="400" t="str">
        <f ca="1">OFFSET(L!$C$1,MATCH("General"&amp;"Cpy",L!$A:$A,0)-1,SL,,)</f>
        <v>© 2025 Responsible Minerals Initiative. All rights reserved.</v>
      </c>
      <c r="H3" s="400"/>
      <c r="I3" s="401"/>
      <c r="J3" s="126"/>
      <c r="K3" s="127"/>
      <c r="M3" s="198"/>
      <c r="N3" s="198"/>
      <c r="O3" s="99"/>
      <c r="P3" s="99"/>
      <c r="Q3" s="199" t="s">
        <v>15733</v>
      </c>
      <c r="R3" s="216"/>
      <c r="S3" s="216"/>
      <c r="T3" s="216"/>
      <c r="W3" s="223" t="s">
        <v>1100</v>
      </c>
      <c r="X3" s="223" t="s">
        <v>1099</v>
      </c>
      <c r="Y3" s="223" t="s">
        <v>1101</v>
      </c>
      <c r="Z3" s="223" t="s">
        <v>1098</v>
      </c>
      <c r="AH3" s="145" t="s">
        <v>476</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20" customHeight="1">
      <c r="A5" s="292" t="s">
        <v>13694</v>
      </c>
      <c r="B5" s="293" t="s">
        <v>1098</v>
      </c>
      <c r="C5" s="294" t="s">
        <v>13693</v>
      </c>
      <c r="D5" s="295" t="s">
        <v>13693</v>
      </c>
      <c r="E5" s="293" t="s">
        <v>1076</v>
      </c>
      <c r="F5" s="293" t="s">
        <v>13694</v>
      </c>
      <c r="G5" s="293" t="s">
        <v>13177</v>
      </c>
      <c r="H5" s="296" t="s">
        <v>15817</v>
      </c>
      <c r="I5" s="297" t="s">
        <v>13733</v>
      </c>
      <c r="J5" s="297" t="s">
        <v>6370</v>
      </c>
      <c r="K5" s="298" t="s">
        <v>15817</v>
      </c>
      <c r="L5" s="298" t="s">
        <v>15817</v>
      </c>
      <c r="M5" s="298" t="s">
        <v>15817</v>
      </c>
      <c r="N5" s="298" t="s">
        <v>15817</v>
      </c>
      <c r="O5" s="298" t="s">
        <v>15817</v>
      </c>
      <c r="P5" s="299" t="s">
        <v>15818</v>
      </c>
      <c r="Q5" s="300" t="s">
        <v>15817</v>
      </c>
      <c r="R5" s="182" t="str">
        <f ca="1">IF(ISERROR($V5),"",OFFSET('Smelter Look-up'!$C$4,$V5-4,0)&amp;"")</f>
        <v>8853 S.p.A.</v>
      </c>
      <c r="S5" s="181" t="str">
        <f ca="1">IF(B5="","",IF(ISERROR(MATCH($E5,CL,0)),"Unknown",INDIRECT("'C'!$A$"&amp;MATCH($E5,CL,0)+1)))</f>
        <v>IT</v>
      </c>
      <c r="T5" s="181" t="str">
        <f ca="1">IF(B5="","",IF(ISERROR(MATCH($J5,SorP!$B$1:$B$6226,0)),"",INDIRECT("'SorP'!$A$"&amp;MATCH($S5&amp;$J5,SorP!C:C,0))))</f>
        <v>IT-25</v>
      </c>
      <c r="U5" s="201"/>
      <c r="V5" s="226">
        <f>IF(C5="",NA(),IF(OR(C5="Smelter not listed",C5="Smelter not yet identified"),MATCH($B5&amp;$D5,'Smelter Look-up'!$J:$J,0),MATCH($B5&amp;$C5,'Smelter Look-up'!$J:$J,0)))</f>
        <v>5</v>
      </c>
      <c r="X5" s="227">
        <f t="shared" ref="X5" si="0">IF(AND(C5="Smelter not listed",OR(LEN(D5)=0,LEN(E5)=0)),1,0)</f>
        <v>0</v>
      </c>
      <c r="AB5" s="228" t="str">
        <f t="shared" ref="AB5" si="1">B5&amp;C5</f>
        <v>Gold8853 S.p.A.</v>
      </c>
    </row>
    <row r="6" spans="1:34" s="227" customFormat="1" ht="19" customHeight="1">
      <c r="A6" s="292" t="s">
        <v>2386</v>
      </c>
      <c r="B6" s="293" t="s">
        <v>1098</v>
      </c>
      <c r="C6" s="294" t="s">
        <v>2385</v>
      </c>
      <c r="D6" s="295" t="s">
        <v>2385</v>
      </c>
      <c r="E6" s="293" t="s">
        <v>2384</v>
      </c>
      <c r="F6" s="293" t="s">
        <v>2386</v>
      </c>
      <c r="G6" s="293" t="s">
        <v>13177</v>
      </c>
      <c r="H6" s="296" t="s">
        <v>15817</v>
      </c>
      <c r="I6" s="297" t="s">
        <v>2387</v>
      </c>
      <c r="J6" s="297" t="s">
        <v>1699</v>
      </c>
      <c r="K6" s="298" t="s">
        <v>15819</v>
      </c>
      <c r="L6" s="298" t="s">
        <v>15819</v>
      </c>
      <c r="M6" s="298" t="s">
        <v>15817</v>
      </c>
      <c r="N6" s="298" t="s">
        <v>15817</v>
      </c>
      <c r="O6" s="298" t="s">
        <v>15817</v>
      </c>
      <c r="P6" s="299" t="s">
        <v>15818</v>
      </c>
      <c r="Q6" s="300" t="s">
        <v>15817</v>
      </c>
      <c r="R6" s="182" t="str">
        <f ca="1">IF(ISERROR($V6),"",OFFSET('Smelter Look-up'!$C$4,$V6-4,0)&amp;"")</f>
        <v>Abington Reldan Metals, LLC</v>
      </c>
      <c r="S6" s="181" t="str">
        <f t="shared" ref="S6:S15" ca="1" si="2">IF(B6="","",IF(ISERROR(MATCH($E6,CL,0)),"Unknown",INDIRECT("'C'!$A$"&amp;MATCH($E6,CL,0)+1)))</f>
        <v>US</v>
      </c>
      <c r="T6" s="181" t="str">
        <f ca="1">IF(B6="","",IF(ISERROR(MATCH($J6,SorP!$B$1:$B$6226,0)),"",INDIRECT("'SorP'!$A$"&amp;MATCH($S6&amp;$J6,SorP!C:C,0))))</f>
        <v>US-PA</v>
      </c>
      <c r="U6" s="201"/>
      <c r="V6" s="226">
        <f>IF(C6="",NA(),IF(OR(C6="Smelter not listed",C6="Smelter not yet identified"),MATCH($B6&amp;$D6,'Smelter Look-up'!$J:$J,0),MATCH($B6&amp;$C6,'Smelter Look-up'!$J:$J,0)))</f>
        <v>7</v>
      </c>
      <c r="X6" s="227">
        <f t="shared" ref="X6:X15" si="3">IF(AND(C6="Smelter not listed",OR(LEN(D6)=0,LEN(E6)=0)),1,0)</f>
        <v>0</v>
      </c>
      <c r="AB6" s="228" t="str">
        <f t="shared" ref="AB6:AB15" si="4">B6&amp;C6</f>
        <v>GoldAbington Reldan Metals, LLC</v>
      </c>
    </row>
    <row r="7" spans="1:34" s="227" customFormat="1" ht="20" customHeight="1">
      <c r="A7" s="292" t="s">
        <v>1350</v>
      </c>
      <c r="B7" s="293" t="s">
        <v>1098</v>
      </c>
      <c r="C7" s="294" t="s">
        <v>1349</v>
      </c>
      <c r="D7" s="295" t="s">
        <v>1349</v>
      </c>
      <c r="E7" s="293" t="s">
        <v>2384</v>
      </c>
      <c r="F7" s="293" t="s">
        <v>1350</v>
      </c>
      <c r="G7" s="293" t="s">
        <v>13177</v>
      </c>
      <c r="H7" s="301" t="s">
        <v>15820</v>
      </c>
      <c r="I7" s="297" t="s">
        <v>1506</v>
      </c>
      <c r="J7" s="297" t="s">
        <v>1507</v>
      </c>
      <c r="K7" s="298" t="s">
        <v>15817</v>
      </c>
      <c r="L7" s="298" t="s">
        <v>15817</v>
      </c>
      <c r="M7" s="298" t="s">
        <v>15817</v>
      </c>
      <c r="N7" s="298" t="s">
        <v>15817</v>
      </c>
      <c r="O7" s="298" t="s">
        <v>15817</v>
      </c>
      <c r="P7" s="299" t="s">
        <v>15818</v>
      </c>
      <c r="Q7" s="300" t="s">
        <v>15817</v>
      </c>
      <c r="R7" s="182" t="str">
        <f ca="1">IF(ISERROR($V7),"",OFFSET('Smelter Look-up'!$C$4,$V7-4,0)&amp;"")</f>
        <v>Advanced Chemical Company</v>
      </c>
      <c r="S7" s="181" t="str">
        <f t="shared" ca="1" si="2"/>
        <v>US</v>
      </c>
      <c r="T7" s="181" t="str">
        <f ca="1">IF(B7="","",IF(ISERROR(MATCH($J7,SorP!$B$1:$B$6226,0)),"",INDIRECT("'SorP'!$A$"&amp;MATCH($S7&amp;$J7,SorP!C:C,0))))</f>
        <v>US-RI</v>
      </c>
      <c r="U7" s="201"/>
      <c r="V7" s="226">
        <f>IF(C7="",NA(),IF(OR(C7="Smelter not listed",C7="Smelter not yet identified"),MATCH($B7&amp;$D7,'Smelter Look-up'!$J:$J,0),MATCH($B7&amp;$C7,'Smelter Look-up'!$J:$J,0)))</f>
        <v>8</v>
      </c>
      <c r="X7" s="227">
        <f t="shared" si="3"/>
        <v>0</v>
      </c>
      <c r="AB7" s="228" t="str">
        <f t="shared" si="4"/>
        <v>GoldAdvanced Chemical Company</v>
      </c>
    </row>
    <row r="8" spans="1:34" s="227" customFormat="1" ht="20" customHeight="1">
      <c r="A8" s="292" t="s">
        <v>634</v>
      </c>
      <c r="B8" s="293" t="s">
        <v>1098</v>
      </c>
      <c r="C8" s="294" t="s">
        <v>15276</v>
      </c>
      <c r="D8" s="295" t="s">
        <v>15276</v>
      </c>
      <c r="E8" s="293" t="s">
        <v>1070</v>
      </c>
      <c r="F8" s="293" t="s">
        <v>634</v>
      </c>
      <c r="G8" s="293" t="s">
        <v>13177</v>
      </c>
      <c r="H8" s="296" t="s">
        <v>15817</v>
      </c>
      <c r="I8" s="297" t="s">
        <v>1510</v>
      </c>
      <c r="J8" s="297" t="s">
        <v>1511</v>
      </c>
      <c r="K8" s="298" t="s">
        <v>15817</v>
      </c>
      <c r="L8" s="298" t="s">
        <v>15817</v>
      </c>
      <c r="M8" s="298" t="s">
        <v>15817</v>
      </c>
      <c r="N8" s="298" t="s">
        <v>15817</v>
      </c>
      <c r="O8" s="298" t="s">
        <v>15817</v>
      </c>
      <c r="P8" s="299" t="s">
        <v>15818</v>
      </c>
      <c r="Q8" s="300" t="s">
        <v>15817</v>
      </c>
      <c r="R8" s="182" t="str">
        <f ca="1">IF(ISERROR($V8),"",OFFSET('Smelter Look-up'!$C$4,$V8-4,0)&amp;"")</f>
        <v>Agosi AG</v>
      </c>
      <c r="S8" s="181" t="str">
        <f t="shared" ca="1" si="2"/>
        <v>DE</v>
      </c>
      <c r="T8" s="181" t="str">
        <f ca="1">IF(B8="","",IF(ISERROR(MATCH($J8,SorP!$B$1:$B$6226,0)),"",INDIRECT("'SorP'!$A$"&amp;MATCH($S8&amp;$J8,SorP!C:C,0))))</f>
        <v>DE-BW</v>
      </c>
      <c r="U8" s="201"/>
      <c r="V8" s="226">
        <f>IF(C8="",NA(),IF(OR(C8="Smelter not listed",C8="Smelter not yet identified"),MATCH($B8&amp;$D8,'Smelter Look-up'!$J:$J,0),MATCH($B8&amp;$C8,'Smelter Look-up'!$J:$J,0)))</f>
        <v>10</v>
      </c>
      <c r="X8" s="227">
        <f t="shared" si="3"/>
        <v>0</v>
      </c>
      <c r="AB8" s="228" t="str">
        <f t="shared" si="4"/>
        <v>GoldAgosi AG</v>
      </c>
    </row>
    <row r="9" spans="1:34" s="227" customFormat="1" ht="20" customHeight="1">
      <c r="A9" s="292" t="s">
        <v>633</v>
      </c>
      <c r="B9" s="293" t="s">
        <v>1098</v>
      </c>
      <c r="C9" s="294" t="s">
        <v>2095</v>
      </c>
      <c r="D9" s="295" t="s">
        <v>2095</v>
      </c>
      <c r="E9" s="293" t="s">
        <v>1077</v>
      </c>
      <c r="F9" s="293" t="s">
        <v>633</v>
      </c>
      <c r="G9" s="293" t="s">
        <v>13177</v>
      </c>
      <c r="H9" s="296" t="s">
        <v>15817</v>
      </c>
      <c r="I9" s="297" t="s">
        <v>1508</v>
      </c>
      <c r="J9" s="297" t="s">
        <v>1509</v>
      </c>
      <c r="K9" s="298" t="s">
        <v>15819</v>
      </c>
      <c r="L9" s="298" t="s">
        <v>15819</v>
      </c>
      <c r="M9" s="298" t="s">
        <v>15817</v>
      </c>
      <c r="N9" s="298" t="s">
        <v>15817</v>
      </c>
      <c r="O9" s="298" t="s">
        <v>15817</v>
      </c>
      <c r="P9" s="299" t="s">
        <v>15818</v>
      </c>
      <c r="Q9" s="300" t="s">
        <v>15817</v>
      </c>
      <c r="R9" s="182" t="str">
        <f ca="1">IF(ISERROR($V9),"",OFFSET('Smelter Look-up'!$C$4,$V9-4,0)&amp;"")</f>
        <v>Aida Chemical Industries Co., Ltd.</v>
      </c>
      <c r="S9" s="181" t="str">
        <f t="shared" ca="1" si="2"/>
        <v>JP</v>
      </c>
      <c r="T9" s="181" t="str">
        <f ca="1">IF(B9="","",IF(ISERROR(MATCH($J9,SorP!$B$1:$B$6226,0)),"",INDIRECT("'SorP'!$A$"&amp;MATCH($S9&amp;$J9,SorP!C:C,0))))</f>
        <v>JP-13</v>
      </c>
      <c r="U9" s="201"/>
      <c r="V9" s="226">
        <f>IF(C9="",NA(),IF(OR(C9="Smelter not listed",C9="Smelter not yet identified"),MATCH($B9&amp;$D9,'Smelter Look-up'!$J:$J,0),MATCH($B9&amp;$C9,'Smelter Look-up'!$J:$J,0)))</f>
        <v>13</v>
      </c>
      <c r="X9" s="227">
        <f t="shared" si="3"/>
        <v>0</v>
      </c>
      <c r="AB9" s="228" t="str">
        <f t="shared" si="4"/>
        <v>GoldAida Chemical Industries Co., Ltd.</v>
      </c>
    </row>
    <row r="10" spans="1:34" s="227" customFormat="1" ht="20" customHeight="1">
      <c r="A10" s="302" t="s">
        <v>1667</v>
      </c>
      <c r="B10" s="293" t="s">
        <v>1098</v>
      </c>
      <c r="C10" s="294" t="s">
        <v>1666</v>
      </c>
      <c r="D10" s="295" t="s">
        <v>1666</v>
      </c>
      <c r="E10" s="293" t="s">
        <v>1061</v>
      </c>
      <c r="F10" s="293" t="s">
        <v>1667</v>
      </c>
      <c r="G10" s="293" t="s">
        <v>13177</v>
      </c>
      <c r="H10" s="296" t="s">
        <v>15817</v>
      </c>
      <c r="I10" s="297" t="s">
        <v>1668</v>
      </c>
      <c r="J10" s="297" t="s">
        <v>2524</v>
      </c>
      <c r="K10" s="298" t="s">
        <v>15817</v>
      </c>
      <c r="L10" s="298" t="s">
        <v>15817</v>
      </c>
      <c r="M10" s="298" t="s">
        <v>15817</v>
      </c>
      <c r="N10" s="298" t="s">
        <v>15817</v>
      </c>
      <c r="O10" s="298" t="s">
        <v>15817</v>
      </c>
      <c r="P10" s="299" t="s">
        <v>15818</v>
      </c>
      <c r="Q10" s="300" t="s">
        <v>15817</v>
      </c>
      <c r="R10" s="182" t="str">
        <f ca="1">IF(ISERROR($V10),"",OFFSET('Smelter Look-up'!$C$4,$V10-4,0)&amp;"")</f>
        <v>Al Etihad Gold Refinery DMCC</v>
      </c>
      <c r="S10" s="181" t="str">
        <f t="shared" ca="1" si="2"/>
        <v>AE</v>
      </c>
      <c r="T10" s="181" t="str">
        <f ca="1">IF(B10="","",IF(ISERROR(MATCH($J10,SorP!$B$1:$B$6226,0)),"",INDIRECT("'SorP'!$A$"&amp;MATCH($S10&amp;$J10,SorP!C:C,0))))</f>
        <v>AE-DU</v>
      </c>
      <c r="U10" s="201"/>
      <c r="V10" s="226">
        <f>IF(C10="",NA(),IF(OR(C10="Smelter not listed",C10="Smelter not yet identified"),MATCH($B10&amp;$D10,'Smelter Look-up'!$J:$J,0),MATCH($B10&amp;$C10,'Smelter Look-up'!$J:$J,0)))</f>
        <v>16</v>
      </c>
      <c r="X10" s="227">
        <f t="shared" si="3"/>
        <v>0</v>
      </c>
      <c r="AB10" s="228" t="str">
        <f t="shared" si="4"/>
        <v>GoldAl Etihad Gold Refinery DMCC</v>
      </c>
    </row>
    <row r="11" spans="1:34" s="227" customFormat="1" ht="27">
      <c r="A11" s="302" t="s">
        <v>634</v>
      </c>
      <c r="B11" s="293" t="s">
        <v>1098</v>
      </c>
      <c r="C11" s="294" t="s">
        <v>15276</v>
      </c>
      <c r="D11" s="295" t="s">
        <v>49</v>
      </c>
      <c r="E11" s="293" t="s">
        <v>1070</v>
      </c>
      <c r="F11" s="293" t="s">
        <v>634</v>
      </c>
      <c r="G11" s="293" t="s">
        <v>13177</v>
      </c>
      <c r="H11" s="296" t="s">
        <v>15817</v>
      </c>
      <c r="I11" s="297" t="s">
        <v>1510</v>
      </c>
      <c r="J11" s="297" t="s">
        <v>1511</v>
      </c>
      <c r="K11" s="298" t="s">
        <v>15819</v>
      </c>
      <c r="L11" s="298" t="s">
        <v>15819</v>
      </c>
      <c r="M11" s="298" t="s">
        <v>15817</v>
      </c>
      <c r="N11" s="298" t="s">
        <v>15817</v>
      </c>
      <c r="O11" s="298" t="s">
        <v>15817</v>
      </c>
      <c r="P11" s="299" t="s">
        <v>15818</v>
      </c>
      <c r="Q11" s="300" t="s">
        <v>15817</v>
      </c>
      <c r="R11" s="182" t="str">
        <f ca="1">IF(ISERROR($V11),"",OFFSET('Smelter Look-up'!$C$4,$V11-4,0)&amp;"")</f>
        <v>Agosi AG</v>
      </c>
      <c r="S11" s="181" t="str">
        <f t="shared" ca="1" si="2"/>
        <v>DE</v>
      </c>
      <c r="T11" s="181" t="str">
        <f ca="1">IF(B11="","",IF(ISERROR(MATCH($J11,SorP!$B$1:$B$6226,0)),"",INDIRECT("'SorP'!$A$"&amp;MATCH($S11&amp;$J11,SorP!C:C,0))))</f>
        <v>DE-BW</v>
      </c>
      <c r="U11" s="201"/>
      <c r="V11" s="226">
        <f>IF(C11="",NA(),IF(OR(C11="Smelter not listed",C11="Smelter not yet identified"),MATCH($B11&amp;$D11,'Smelter Look-up'!$J:$J,0),MATCH($B11&amp;$C11,'Smelter Look-up'!$J:$J,0)))</f>
        <v>10</v>
      </c>
      <c r="X11" s="227">
        <f t="shared" si="3"/>
        <v>0</v>
      </c>
      <c r="AB11" s="228" t="str">
        <f t="shared" si="4"/>
        <v>GoldAgosi AG</v>
      </c>
    </row>
    <row r="12" spans="1:34" s="227" customFormat="1" ht="108">
      <c r="A12" s="302" t="s">
        <v>635</v>
      </c>
      <c r="B12" s="293" t="s">
        <v>1098</v>
      </c>
      <c r="C12" s="294" t="s">
        <v>607</v>
      </c>
      <c r="D12" s="295" t="s">
        <v>607</v>
      </c>
      <c r="E12" s="293" t="s">
        <v>862</v>
      </c>
      <c r="F12" s="293" t="s">
        <v>635</v>
      </c>
      <c r="G12" s="293" t="s">
        <v>13177</v>
      </c>
      <c r="H12" s="296" t="s">
        <v>15817</v>
      </c>
      <c r="I12" s="297" t="s">
        <v>1512</v>
      </c>
      <c r="J12" s="297" t="s">
        <v>11961</v>
      </c>
      <c r="K12" s="298" t="s">
        <v>15817</v>
      </c>
      <c r="L12" s="298" t="s">
        <v>15817</v>
      </c>
      <c r="M12" s="298" t="s">
        <v>15817</v>
      </c>
      <c r="N12" s="298" t="s">
        <v>15817</v>
      </c>
      <c r="O12" s="298" t="s">
        <v>15817</v>
      </c>
      <c r="P12" s="299" t="s">
        <v>15818</v>
      </c>
      <c r="Q12" s="300" t="s">
        <v>15817</v>
      </c>
      <c r="R12" s="182" t="str">
        <f ca="1">IF(ISERROR($V12),"",OFFSET('Smelter Look-up'!$C$4,$V12-4,0)&amp;"")</f>
        <v>Almalyk Mining and Metallurgical Complex (AMMC)</v>
      </c>
      <c r="S12" s="181" t="str">
        <f t="shared" ca="1" si="2"/>
        <v>UZ</v>
      </c>
      <c r="T12" s="181" t="str">
        <f ca="1">IF(B12="","",IF(ISERROR(MATCH($J12,SorP!$B$1:$B$6226,0)),"",INDIRECT("'SorP'!$A$"&amp;MATCH($S12&amp;$J12,SorP!C:C,0))))</f>
        <v>UZ-TO</v>
      </c>
      <c r="U12" s="201"/>
      <c r="V12" s="226">
        <f>IF(C12="",NA(),IF(OR(C12="Smelter not listed",C12="Smelter not yet identified"),MATCH($B12&amp;$D12,'Smelter Look-up'!$J:$J,0),MATCH($B12&amp;$C12,'Smelter Look-up'!$J:$J,0)))</f>
        <v>20</v>
      </c>
      <c r="X12" s="227">
        <f t="shared" si="3"/>
        <v>0</v>
      </c>
      <c r="AB12" s="228" t="str">
        <f t="shared" si="4"/>
        <v>GoldAlmalyk Mining and Metallurgical Complex (AMMC)</v>
      </c>
    </row>
    <row r="13" spans="1:34" s="227" customFormat="1" ht="94.5">
      <c r="A13" s="302" t="s">
        <v>636</v>
      </c>
      <c r="B13" s="293" t="s">
        <v>1098</v>
      </c>
      <c r="C13" s="294" t="s">
        <v>12375</v>
      </c>
      <c r="D13" s="295" t="s">
        <v>12375</v>
      </c>
      <c r="E13" s="293" t="s">
        <v>1065</v>
      </c>
      <c r="F13" s="293" t="s">
        <v>636</v>
      </c>
      <c r="G13" s="293" t="s">
        <v>13177</v>
      </c>
      <c r="H13" s="296" t="s">
        <v>15817</v>
      </c>
      <c r="I13" s="297" t="s">
        <v>1514</v>
      </c>
      <c r="J13" s="297" t="s">
        <v>1515</v>
      </c>
      <c r="K13" s="298" t="s">
        <v>15817</v>
      </c>
      <c r="L13" s="298" t="s">
        <v>15817</v>
      </c>
      <c r="M13" s="298" t="s">
        <v>15817</v>
      </c>
      <c r="N13" s="298" t="s">
        <v>15817</v>
      </c>
      <c r="O13" s="298" t="s">
        <v>15817</v>
      </c>
      <c r="P13" s="299" t="s">
        <v>15818</v>
      </c>
      <c r="Q13" s="300" t="s">
        <v>15817</v>
      </c>
      <c r="R13" s="182" t="str">
        <f ca="1">IF(ISERROR($V13),"",OFFSET('Smelter Look-up'!$C$4,$V13-4,0)&amp;"")</f>
        <v>AngloGold Ashanti Corrego do Sitio Mineracao</v>
      </c>
      <c r="S13" s="181" t="str">
        <f t="shared" ca="1" si="2"/>
        <v>BR</v>
      </c>
      <c r="T13" s="181" t="str">
        <f ca="1">IF(B13="","",IF(ISERROR(MATCH($J13,SorP!$B$1:$B$6226,0)),"",INDIRECT("'SorP'!$A$"&amp;MATCH($S13&amp;$J13,SorP!C:C,0))))</f>
        <v>BR-MG</v>
      </c>
      <c r="U13" s="201"/>
      <c r="V13" s="226">
        <f>IF(C13="",NA(),IF(OR(C13="Smelter not listed",C13="Smelter not yet identified"),MATCH($B13&amp;$D13,'Smelter Look-up'!$J:$J,0),MATCH($B13&amp;$C13,'Smelter Look-up'!$J:$J,0)))</f>
        <v>23</v>
      </c>
      <c r="X13" s="227">
        <f t="shared" si="3"/>
        <v>0</v>
      </c>
      <c r="AB13" s="228" t="str">
        <f t="shared" si="4"/>
        <v>GoldAngloGold Ashanti Corrego do Sitio Mineracao</v>
      </c>
    </row>
    <row r="14" spans="1:34" s="227" customFormat="1" ht="54">
      <c r="A14" s="302" t="s">
        <v>637</v>
      </c>
      <c r="B14" s="293" t="s">
        <v>1098</v>
      </c>
      <c r="C14" s="294" t="s">
        <v>2236</v>
      </c>
      <c r="D14" s="295" t="s">
        <v>2236</v>
      </c>
      <c r="E14" s="293" t="s">
        <v>1067</v>
      </c>
      <c r="F14" s="293" t="s">
        <v>637</v>
      </c>
      <c r="G14" s="293" t="s">
        <v>13177</v>
      </c>
      <c r="H14" s="296" t="s">
        <v>15817</v>
      </c>
      <c r="I14" s="297" t="s">
        <v>1516</v>
      </c>
      <c r="J14" s="297" t="s">
        <v>1517</v>
      </c>
      <c r="K14" s="298" t="s">
        <v>15817</v>
      </c>
      <c r="L14" s="298" t="s">
        <v>15825</v>
      </c>
      <c r="M14" s="298" t="s">
        <v>12562</v>
      </c>
      <c r="N14" s="298" t="s">
        <v>2236</v>
      </c>
      <c r="O14" s="298" t="s">
        <v>1067</v>
      </c>
      <c r="P14" s="299" t="s">
        <v>15818</v>
      </c>
      <c r="Q14" s="300" t="s">
        <v>15817</v>
      </c>
      <c r="R14" s="182" t="str">
        <f ca="1">IF(ISERROR($V14),"",OFFSET('Smelter Look-up'!$C$4,$V14-4,0)&amp;"")</f>
        <v>Argor-Heraeus S.A.</v>
      </c>
      <c r="S14" s="181" t="str">
        <f t="shared" ca="1" si="2"/>
        <v>CH</v>
      </c>
      <c r="T14" s="181" t="str">
        <f ca="1">IF(B14="","",IF(ISERROR(MATCH($J14,SorP!$B$1:$B$6226,0)),"",INDIRECT("'SorP'!$A$"&amp;MATCH($S14&amp;$J14,SorP!C:C,0))))</f>
        <v>CH-TI</v>
      </c>
      <c r="U14" s="201"/>
      <c r="V14" s="226">
        <f>IF(C14="",NA(),IF(OR(C14="Smelter not listed",C14="Smelter not yet identified"),MATCH($B14&amp;$D14,'Smelter Look-up'!$J:$J,0),MATCH($B14&amp;$C14,'Smelter Look-up'!$J:$J,0)))</f>
        <v>28</v>
      </c>
      <c r="X14" s="227">
        <f t="shared" si="3"/>
        <v>0</v>
      </c>
      <c r="AB14" s="228" t="str">
        <f t="shared" si="4"/>
        <v>GoldArgor-Heraeus S.A.</v>
      </c>
    </row>
    <row r="15" spans="1:34" s="227" customFormat="1" ht="54">
      <c r="A15" s="302" t="s">
        <v>638</v>
      </c>
      <c r="B15" s="293" t="s">
        <v>1098</v>
      </c>
      <c r="C15" s="294" t="s">
        <v>15670</v>
      </c>
      <c r="D15" s="295" t="s">
        <v>2237</v>
      </c>
      <c r="E15" s="293" t="s">
        <v>1077</v>
      </c>
      <c r="F15" s="293" t="s">
        <v>638</v>
      </c>
      <c r="G15" s="293" t="s">
        <v>13177</v>
      </c>
      <c r="H15" s="301" t="s">
        <v>15820</v>
      </c>
      <c r="I15" s="297" t="s">
        <v>15680</v>
      </c>
      <c r="J15" s="297" t="s">
        <v>1712</v>
      </c>
      <c r="K15" s="298" t="s">
        <v>15817</v>
      </c>
      <c r="L15" s="298" t="s">
        <v>15817</v>
      </c>
      <c r="M15" s="298" t="s">
        <v>15817</v>
      </c>
      <c r="N15" s="298" t="s">
        <v>15817</v>
      </c>
      <c r="O15" s="298" t="s">
        <v>15817</v>
      </c>
      <c r="P15" s="299" t="s">
        <v>15818</v>
      </c>
      <c r="Q15" s="300" t="s">
        <v>15817</v>
      </c>
      <c r="R15" s="182" t="str">
        <f ca="1">IF(ISERROR($V15),"",OFFSET('Smelter Look-up'!$C$4,$V15-4,0)&amp;"")</f>
        <v>ASAHI METALFINE, Inc.</v>
      </c>
      <c r="S15" s="181" t="str">
        <f t="shared" ca="1" si="2"/>
        <v>JP</v>
      </c>
      <c r="T15" s="181" t="str">
        <f ca="1">IF(B15="","",IF(ISERROR(MATCH($J15,SorP!$B$1:$B$6226,0)),"",INDIRECT("'SorP'!$A$"&amp;MATCH($S15&amp;$J15,SorP!C:C,0))))</f>
        <v>JP-08</v>
      </c>
      <c r="U15" s="201"/>
      <c r="V15" s="226">
        <f>IF(C15="",NA(),IF(OR(C15="Smelter not listed",C15="Smelter not yet identified"),MATCH($B15&amp;$D15,'Smelter Look-up'!$J:$J,0),MATCH($B15&amp;$C15,'Smelter Look-up'!$J:$J,0)))</f>
        <v>29</v>
      </c>
      <c r="X15" s="227">
        <f t="shared" si="3"/>
        <v>0</v>
      </c>
      <c r="AB15" s="228" t="str">
        <f t="shared" si="4"/>
        <v>GoldASAHI METALFINE, Inc.</v>
      </c>
    </row>
    <row r="16" spans="1:34" s="227" customFormat="1" ht="67.5">
      <c r="A16" s="302" t="s">
        <v>670</v>
      </c>
      <c r="B16" s="293" t="s">
        <v>1098</v>
      </c>
      <c r="C16" s="294" t="s">
        <v>2238</v>
      </c>
      <c r="D16" s="295" t="s">
        <v>2238</v>
      </c>
      <c r="E16" s="293" t="s">
        <v>1066</v>
      </c>
      <c r="F16" s="293" t="s">
        <v>670</v>
      </c>
      <c r="G16" s="293" t="s">
        <v>13177</v>
      </c>
      <c r="H16" s="301" t="s">
        <v>15820</v>
      </c>
      <c r="I16" s="297" t="s">
        <v>1568</v>
      </c>
      <c r="J16" s="297" t="s">
        <v>1569</v>
      </c>
      <c r="K16" s="298" t="s">
        <v>15817</v>
      </c>
      <c r="L16" s="298" t="s">
        <v>15817</v>
      </c>
      <c r="M16" s="298" t="s">
        <v>15817</v>
      </c>
      <c r="N16" s="298" t="s">
        <v>15817</v>
      </c>
      <c r="O16" s="298" t="s">
        <v>15817</v>
      </c>
      <c r="P16" s="299" t="s">
        <v>15818</v>
      </c>
      <c r="Q16" s="300" t="s">
        <v>15817</v>
      </c>
      <c r="R16" s="182" t="str">
        <f ca="1">IF(ISERROR($V16),"",OFFSET('Smelter Look-up'!$C$4,$V16-4,0)&amp;"")</f>
        <v>Asahi Refining Canada Ltd.</v>
      </c>
      <c r="S16" s="181" t="str">
        <f t="shared" ref="S16:S23" ca="1" si="5">IF(B16="","",IF(ISERROR(MATCH($E16,CL,0)),"Unknown",INDIRECT("'C'!$A$"&amp;MATCH($E16,CL,0)+1)))</f>
        <v>CA</v>
      </c>
      <c r="T16" s="181" t="str">
        <f ca="1">IF(B16="","",IF(ISERROR(MATCH($J16,SorP!$B$1:$B$6226,0)),"",INDIRECT("'SorP'!$A$"&amp;MATCH($S16&amp;$J16,SorP!C:C,0))))</f>
        <v>CA-ON</v>
      </c>
      <c r="U16" s="201"/>
      <c r="V16" s="226">
        <f>IF(C16="",NA(),IF(OR(C16="Smelter not listed",C16="Smelter not yet identified"),MATCH($B16&amp;$D16,'Smelter Look-up'!$J:$J,0),MATCH($B16&amp;$C16,'Smelter Look-up'!$J:$J,0)))</f>
        <v>31</v>
      </c>
      <c r="X16" s="227">
        <f t="shared" ref="X16:X23" si="6">IF(AND(C16="Smelter not listed",OR(LEN(D16)=0,LEN(E16)=0)),1,0)</f>
        <v>0</v>
      </c>
      <c r="AB16" s="228" t="str">
        <f t="shared" ref="AB16:AB23" si="7">B16&amp;C16</f>
        <v>GoldAsahi Refining Canada Ltd.</v>
      </c>
    </row>
    <row r="17" spans="1:28" s="227" customFormat="1" ht="54">
      <c r="A17" s="302" t="s">
        <v>669</v>
      </c>
      <c r="B17" s="293" t="s">
        <v>1098</v>
      </c>
      <c r="C17" s="294" t="s">
        <v>2153</v>
      </c>
      <c r="D17" s="295" t="s">
        <v>2153</v>
      </c>
      <c r="E17" s="293" t="s">
        <v>2384</v>
      </c>
      <c r="F17" s="293" t="s">
        <v>669</v>
      </c>
      <c r="G17" s="293" t="s">
        <v>13177</v>
      </c>
      <c r="H17" s="296" t="s">
        <v>15817</v>
      </c>
      <c r="I17" s="297" t="s">
        <v>1565</v>
      </c>
      <c r="J17" s="297" t="s">
        <v>1566</v>
      </c>
      <c r="K17" s="298" t="s">
        <v>15817</v>
      </c>
      <c r="L17" s="298" t="s">
        <v>15817</v>
      </c>
      <c r="M17" s="298" t="s">
        <v>15817</v>
      </c>
      <c r="N17" s="298" t="s">
        <v>15817</v>
      </c>
      <c r="O17" s="298" t="s">
        <v>15817</v>
      </c>
      <c r="P17" s="299" t="s">
        <v>15818</v>
      </c>
      <c r="Q17" s="300" t="s">
        <v>15817</v>
      </c>
      <c r="R17" s="182" t="str">
        <f ca="1">IF(ISERROR($V17),"",OFFSET('Smelter Look-up'!$C$4,$V17-4,0)&amp;"")</f>
        <v>Asahi Refining USA Inc.</v>
      </c>
      <c r="S17" s="181" t="str">
        <f t="shared" ca="1" si="5"/>
        <v>US</v>
      </c>
      <c r="T17" s="181" t="str">
        <f ca="1">IF(B17="","",IF(ISERROR(MATCH($J17,SorP!$B$1:$B$6226,0)),"",INDIRECT("'SorP'!$A$"&amp;MATCH($S17&amp;$J17,SorP!C:C,0))))</f>
        <v>US-UT</v>
      </c>
      <c r="U17" s="201"/>
      <c r="V17" s="226">
        <f>IF(C17="",NA(),IF(OR(C17="Smelter not listed",C17="Smelter not yet identified"),MATCH($B17&amp;$D17,'Smelter Look-up'!$J:$J,0),MATCH($B17&amp;$C17,'Smelter Look-up'!$J:$J,0)))</f>
        <v>32</v>
      </c>
      <c r="X17" s="227">
        <f t="shared" si="6"/>
        <v>0</v>
      </c>
      <c r="AB17" s="228" t="str">
        <f t="shared" si="7"/>
        <v>GoldAsahi Refining USA Inc.</v>
      </c>
    </row>
    <row r="18" spans="1:28" s="227" customFormat="1" ht="40.5">
      <c r="A18" s="302" t="s">
        <v>639</v>
      </c>
      <c r="B18" s="293" t="s">
        <v>1098</v>
      </c>
      <c r="C18" s="294" t="s">
        <v>2096</v>
      </c>
      <c r="D18" s="295" t="s">
        <v>2096</v>
      </c>
      <c r="E18" s="293" t="s">
        <v>1077</v>
      </c>
      <c r="F18" s="293" t="s">
        <v>639</v>
      </c>
      <c r="G18" s="293" t="s">
        <v>13177</v>
      </c>
      <c r="H18" s="296" t="s">
        <v>15817</v>
      </c>
      <c r="I18" s="297" t="s">
        <v>1520</v>
      </c>
      <c r="J18" s="297" t="s">
        <v>1521</v>
      </c>
      <c r="K18" s="298" t="s">
        <v>15819</v>
      </c>
      <c r="L18" s="298" t="s">
        <v>15819</v>
      </c>
      <c r="M18" s="298" t="s">
        <v>15817</v>
      </c>
      <c r="N18" s="298" t="s">
        <v>15817</v>
      </c>
      <c r="O18" s="298" t="s">
        <v>15817</v>
      </c>
      <c r="P18" s="299" t="s">
        <v>15818</v>
      </c>
      <c r="Q18" s="300" t="s">
        <v>15817</v>
      </c>
      <c r="R18" s="182" t="str">
        <f ca="1">IF(ISERROR($V18),"",OFFSET('Smelter Look-up'!$C$4,$V18-4,0)&amp;"")</f>
        <v>Asaka Riken Co., Ltd.</v>
      </c>
      <c r="S18" s="181" t="str">
        <f t="shared" ca="1" si="5"/>
        <v>JP</v>
      </c>
      <c r="T18" s="181" t="str">
        <f ca="1">IF(B18="","",IF(ISERROR(MATCH($J18,SorP!$B$1:$B$6226,0)),"",INDIRECT("'SorP'!$A$"&amp;MATCH($S18&amp;$J18,SorP!C:C,0))))</f>
        <v>JP-07</v>
      </c>
      <c r="U18" s="201"/>
      <c r="V18" s="226">
        <f>IF(C18="",NA(),IF(OR(C18="Smelter not listed",C18="Smelter not yet identified"),MATCH($B18&amp;$D18,'Smelter Look-up'!$J:$J,0),MATCH($B18&amp;$C18,'Smelter Look-up'!$J:$J,0)))</f>
        <v>33</v>
      </c>
      <c r="X18" s="227">
        <f t="shared" si="6"/>
        <v>0</v>
      </c>
      <c r="AB18" s="228" t="str">
        <f t="shared" si="7"/>
        <v>GoldAsaka Riken Co., Ltd.</v>
      </c>
    </row>
    <row r="19" spans="1:28" s="227" customFormat="1" ht="27">
      <c r="A19" s="302" t="s">
        <v>641</v>
      </c>
      <c r="B19" s="293" t="s">
        <v>1098</v>
      </c>
      <c r="C19" s="294" t="s">
        <v>1191</v>
      </c>
      <c r="D19" s="295" t="s">
        <v>1191</v>
      </c>
      <c r="E19" s="293" t="s">
        <v>1070</v>
      </c>
      <c r="F19" s="293" t="s">
        <v>641</v>
      </c>
      <c r="G19" s="293" t="s">
        <v>13177</v>
      </c>
      <c r="H19" s="296" t="s">
        <v>15817</v>
      </c>
      <c r="I19" s="297" t="s">
        <v>1523</v>
      </c>
      <c r="J19" s="297" t="s">
        <v>1523</v>
      </c>
      <c r="K19" s="298" t="s">
        <v>15819</v>
      </c>
      <c r="L19" s="298" t="s">
        <v>15819</v>
      </c>
      <c r="M19" s="298" t="s">
        <v>15817</v>
      </c>
      <c r="N19" s="298" t="s">
        <v>15817</v>
      </c>
      <c r="O19" s="298" t="s">
        <v>15817</v>
      </c>
      <c r="P19" s="299" t="s">
        <v>15818</v>
      </c>
      <c r="Q19" s="300" t="s">
        <v>15817</v>
      </c>
      <c r="R19" s="182" t="str">
        <f ca="1">IF(ISERROR($V19),"",OFFSET('Smelter Look-up'!$C$4,$V19-4,0)&amp;"")</f>
        <v>Aurubis AG</v>
      </c>
      <c r="S19" s="181" t="str">
        <f t="shared" ca="1" si="5"/>
        <v>DE</v>
      </c>
      <c r="T19" s="181" t="str">
        <f ca="1">IF(B19="","",IF(ISERROR(MATCH($J19,SorP!$B$1:$B$6226,0)),"",INDIRECT("'SorP'!$A$"&amp;MATCH($S19&amp;$J19,SorP!C:C,0))))</f>
        <v>DE-HH</v>
      </c>
      <c r="U19" s="201"/>
      <c r="V19" s="226">
        <f>IF(C19="",NA(),IF(OR(C19="Smelter not listed",C19="Smelter not yet identified"),MATCH($B19&amp;$D19,'Smelter Look-up'!$J:$J,0),MATCH($B19&amp;$C19,'Smelter Look-up'!$J:$J,0)))</f>
        <v>39</v>
      </c>
      <c r="X19" s="227">
        <f t="shared" si="6"/>
        <v>0</v>
      </c>
      <c r="AB19" s="228" t="str">
        <f t="shared" si="7"/>
        <v>GoldAurubis AG</v>
      </c>
    </row>
    <row r="20" spans="1:28" s="227" customFormat="1" ht="40.5">
      <c r="A20" s="302" t="s">
        <v>2244</v>
      </c>
      <c r="B20" s="293" t="s">
        <v>1098</v>
      </c>
      <c r="C20" s="294" t="s">
        <v>2243</v>
      </c>
      <c r="D20" s="295" t="s">
        <v>2243</v>
      </c>
      <c r="E20" s="293" t="s">
        <v>1075</v>
      </c>
      <c r="F20" s="293" t="s">
        <v>2244</v>
      </c>
      <c r="G20" s="293" t="s">
        <v>13177</v>
      </c>
      <c r="H20" s="301" t="s">
        <v>15820</v>
      </c>
      <c r="I20" s="297" t="s">
        <v>2298</v>
      </c>
      <c r="J20" s="297" t="s">
        <v>15384</v>
      </c>
      <c r="K20" s="298" t="s">
        <v>15817</v>
      </c>
      <c r="L20" s="298" t="s">
        <v>15817</v>
      </c>
      <c r="M20" s="298" t="s">
        <v>15817</v>
      </c>
      <c r="N20" s="298" t="s">
        <v>15817</v>
      </c>
      <c r="O20" s="298" t="s">
        <v>15817</v>
      </c>
      <c r="P20" s="299" t="s">
        <v>15818</v>
      </c>
      <c r="Q20" s="300" t="s">
        <v>15817</v>
      </c>
      <c r="R20" s="182" t="str">
        <f ca="1">IF(ISERROR($V20),"",OFFSET('Smelter Look-up'!$C$4,$V20-4,0)&amp;"")</f>
        <v>Bangalore Refinery</v>
      </c>
      <c r="S20" s="181" t="str">
        <f t="shared" ca="1" si="5"/>
        <v>IN</v>
      </c>
      <c r="T20" s="181" t="str">
        <f ca="1">IF(B20="","",IF(ISERROR(MATCH($J20,SorP!$B$1:$B$6226,0)),"",INDIRECT("'SorP'!$A$"&amp;MATCH($S20&amp;$J20,SorP!C:C,0))))</f>
        <v>IN-KA</v>
      </c>
      <c r="U20" s="201"/>
      <c r="V20" s="226">
        <f>IF(C20="",NA(),IF(OR(C20="Smelter not listed",C20="Smelter not yet identified"),MATCH($B20&amp;$D20,'Smelter Look-up'!$J:$J,0),MATCH($B20&amp;$C20,'Smelter Look-up'!$J:$J,0)))</f>
        <v>41</v>
      </c>
      <c r="X20" s="227">
        <f t="shared" si="6"/>
        <v>0</v>
      </c>
      <c r="AB20" s="228" t="str">
        <f t="shared" si="7"/>
        <v>GoldBangalore Refinery</v>
      </c>
    </row>
    <row r="21" spans="1:28" s="227" customFormat="1" ht="135">
      <c r="A21" s="302" t="s">
        <v>642</v>
      </c>
      <c r="B21" s="293" t="s">
        <v>1098</v>
      </c>
      <c r="C21" s="294" t="s">
        <v>875</v>
      </c>
      <c r="D21" s="295" t="s">
        <v>875</v>
      </c>
      <c r="E21" s="293" t="s">
        <v>852</v>
      </c>
      <c r="F21" s="293" t="s">
        <v>642</v>
      </c>
      <c r="G21" s="293" t="s">
        <v>13177</v>
      </c>
      <c r="H21" s="296" t="s">
        <v>15817</v>
      </c>
      <c r="I21" s="297" t="s">
        <v>2154</v>
      </c>
      <c r="J21" s="297" t="s">
        <v>9394</v>
      </c>
      <c r="K21" s="298" t="s">
        <v>15819</v>
      </c>
      <c r="L21" s="298" t="s">
        <v>15819</v>
      </c>
      <c r="M21" s="298" t="s">
        <v>15817</v>
      </c>
      <c r="N21" s="298" t="s">
        <v>15817</v>
      </c>
      <c r="O21" s="298" t="s">
        <v>15817</v>
      </c>
      <c r="P21" s="299" t="s">
        <v>15818</v>
      </c>
      <c r="Q21" s="300" t="s">
        <v>15817</v>
      </c>
      <c r="R21" s="182" t="str">
        <f ca="1">IF(ISERROR($V21),"",OFFSET('Smelter Look-up'!$C$4,$V21-4,0)&amp;"")</f>
        <v>Bangko Sentral ng Pilipinas (Central Bank of the Philippines)</v>
      </c>
      <c r="S21" s="181" t="str">
        <f t="shared" ca="1" si="5"/>
        <v>PH</v>
      </c>
      <c r="T21" s="181" t="str">
        <f ca="1">IF(B21="","",IF(ISERROR(MATCH($J21,SorP!$B$1:$B$6226,0)),"",INDIRECT("'SorP'!$A$"&amp;MATCH($S21&amp;$J21,SorP!C:C,0))))</f>
        <v>PH-RIZ</v>
      </c>
      <c r="U21" s="201"/>
      <c r="V21" s="226">
        <f>IF(C21="",NA(),IF(OR(C21="Smelter not listed",C21="Smelter not yet identified"),MATCH($B21&amp;$D21,'Smelter Look-up'!$J:$J,0),MATCH($B21&amp;$C21,'Smelter Look-up'!$J:$J,0)))</f>
        <v>43</v>
      </c>
      <c r="X21" s="227">
        <f t="shared" si="6"/>
        <v>0</v>
      </c>
      <c r="AB21" s="228" t="str">
        <f t="shared" si="7"/>
        <v>GoldBangko Sentral ng Pilipinas (Central Bank of the Philippines)</v>
      </c>
    </row>
    <row r="22" spans="1:28" s="227" customFormat="1" ht="54">
      <c r="A22" s="302" t="s">
        <v>643</v>
      </c>
      <c r="B22" s="293" t="s">
        <v>1098</v>
      </c>
      <c r="C22" s="294" t="s">
        <v>15597</v>
      </c>
      <c r="D22" s="295" t="s">
        <v>15828</v>
      </c>
      <c r="E22" s="293" t="s">
        <v>858</v>
      </c>
      <c r="F22" s="293" t="s">
        <v>643</v>
      </c>
      <c r="G22" s="293" t="s">
        <v>13177</v>
      </c>
      <c r="H22" s="296" t="s">
        <v>15817</v>
      </c>
      <c r="I22" s="297" t="s">
        <v>1525</v>
      </c>
      <c r="J22" s="297" t="s">
        <v>10222</v>
      </c>
      <c r="K22" s="298" t="s">
        <v>15819</v>
      </c>
      <c r="L22" s="298" t="s">
        <v>15819</v>
      </c>
      <c r="M22" s="298" t="s">
        <v>15817</v>
      </c>
      <c r="N22" s="298" t="s">
        <v>15817</v>
      </c>
      <c r="O22" s="298" t="s">
        <v>15817</v>
      </c>
      <c r="P22" s="299" t="s">
        <v>15818</v>
      </c>
      <c r="Q22" s="300" t="s">
        <v>15817</v>
      </c>
      <c r="R22" s="182" t="str">
        <f ca="1">IF(ISERROR($V22),"",OFFSET('Smelter Look-up'!$C$4,$V22-4,0)&amp;"")</f>
        <v>Boliden Ronnskar</v>
      </c>
      <c r="S22" s="181" t="str">
        <f t="shared" ca="1" si="5"/>
        <v>SE</v>
      </c>
      <c r="T22" s="181" t="str">
        <f ca="1">IF(B22="","",IF(ISERROR(MATCH($J22,SorP!$B$1:$B$6226,0)),"",INDIRECT("'SorP'!$A$"&amp;MATCH($S22&amp;$J22,SorP!C:C,0))))</f>
        <v>SE-AC</v>
      </c>
      <c r="U22" s="201"/>
      <c r="V22" s="226">
        <f>IF(C22="",NA(),IF(OR(C22="Smelter not listed",C22="Smelter not yet identified"),MATCH($B22&amp;$D22,'Smelter Look-up'!$J:$J,0),MATCH($B22&amp;$C22,'Smelter Look-up'!$J:$J,0)))</f>
        <v>44</v>
      </c>
      <c r="X22" s="227">
        <f t="shared" si="6"/>
        <v>0</v>
      </c>
      <c r="AB22" s="228" t="str">
        <f t="shared" si="7"/>
        <v>GoldBoliden Ronnskar</v>
      </c>
    </row>
    <row r="23" spans="1:28" s="227" customFormat="1" ht="54">
      <c r="A23" s="302" t="s">
        <v>645</v>
      </c>
      <c r="B23" s="293" t="s">
        <v>1098</v>
      </c>
      <c r="C23" s="294" t="s">
        <v>644</v>
      </c>
      <c r="D23" s="295" t="s">
        <v>644</v>
      </c>
      <c r="E23" s="293" t="s">
        <v>1070</v>
      </c>
      <c r="F23" s="293" t="s">
        <v>645</v>
      </c>
      <c r="G23" s="293" t="s">
        <v>13177</v>
      </c>
      <c r="H23" s="301" t="s">
        <v>15820</v>
      </c>
      <c r="I23" s="297" t="s">
        <v>1510</v>
      </c>
      <c r="J23" s="297" t="s">
        <v>1511</v>
      </c>
      <c r="K23" s="298" t="s">
        <v>15817</v>
      </c>
      <c r="L23" s="298" t="s">
        <v>15817</v>
      </c>
      <c r="M23" s="298" t="s">
        <v>15817</v>
      </c>
      <c r="N23" s="298" t="s">
        <v>15817</v>
      </c>
      <c r="O23" s="298" t="s">
        <v>477</v>
      </c>
      <c r="P23" s="299" t="s">
        <v>15818</v>
      </c>
      <c r="Q23" s="300" t="s">
        <v>15823</v>
      </c>
      <c r="R23" s="182" t="str">
        <f ca="1">IF(ISERROR($V23),"",OFFSET('Smelter Look-up'!$C$4,$V23-4,0)&amp;"")</f>
        <v>C. Hafner GmbH + Co. KG</v>
      </c>
      <c r="S23" s="181" t="str">
        <f t="shared" ca="1" si="5"/>
        <v>DE</v>
      </c>
      <c r="T23" s="181" t="str">
        <f ca="1">IF(B23="","",IF(ISERROR(MATCH($J23,SorP!$B$1:$B$6226,0)),"",INDIRECT("'SorP'!$A$"&amp;MATCH($S23&amp;$J23,SorP!C:C,0))))</f>
        <v>DE-BW</v>
      </c>
      <c r="U23" s="201"/>
      <c r="V23" s="226">
        <f>IF(C23="",NA(),IF(OR(C23="Smelter not listed",C23="Smelter not yet identified"),MATCH($B23&amp;$D23,'Smelter Look-up'!$J:$J,0),MATCH($B23&amp;$C23,'Smelter Look-up'!$J:$J,0)))</f>
        <v>45</v>
      </c>
      <c r="X23" s="227">
        <f t="shared" si="6"/>
        <v>0</v>
      </c>
      <c r="AB23" s="228" t="str">
        <f t="shared" si="7"/>
        <v>GoldC. Hafner GmbH + Co. KG</v>
      </c>
    </row>
    <row r="24" spans="1:28" s="227" customFormat="1" ht="94.5">
      <c r="A24" s="302" t="s">
        <v>647</v>
      </c>
      <c r="B24" s="293" t="s">
        <v>1098</v>
      </c>
      <c r="C24" s="294" t="s">
        <v>2192</v>
      </c>
      <c r="D24" s="295" t="s">
        <v>2192</v>
      </c>
      <c r="E24" s="293" t="s">
        <v>1066</v>
      </c>
      <c r="F24" s="293" t="s">
        <v>647</v>
      </c>
      <c r="G24" s="293" t="s">
        <v>13177</v>
      </c>
      <c r="H24" s="296" t="s">
        <v>15817</v>
      </c>
      <c r="I24" s="297" t="s">
        <v>1528</v>
      </c>
      <c r="J24" s="297" t="s">
        <v>1529</v>
      </c>
      <c r="K24" s="298" t="s">
        <v>15817</v>
      </c>
      <c r="L24" s="298" t="s">
        <v>15817</v>
      </c>
      <c r="M24" s="298" t="s">
        <v>15817</v>
      </c>
      <c r="N24" s="298" t="s">
        <v>15817</v>
      </c>
      <c r="O24" s="298" t="s">
        <v>15817</v>
      </c>
      <c r="P24" s="299" t="s">
        <v>15818</v>
      </c>
      <c r="Q24" s="300" t="s">
        <v>15817</v>
      </c>
      <c r="R24" s="182" t="str">
        <f ca="1">IF(ISERROR($V24),"",OFFSET('Smelter Look-up'!$C$4,$V24-4,0)&amp;"")</f>
        <v>CCR Refinery - Glencore Canada Corporation</v>
      </c>
      <c r="S24" s="181" t="str">
        <f t="shared" ref="S24" ca="1" si="8">IF(B24="","",IF(ISERROR(MATCH($E24,CL,0)),"Unknown",INDIRECT("'C'!$A$"&amp;MATCH($E24,CL,0)+1)))</f>
        <v>CA</v>
      </c>
      <c r="T24" s="181" t="str">
        <f ca="1">IF(B24="","",IF(ISERROR(MATCH($J24,SorP!$B$1:$B$6226,0)),"",INDIRECT("'SorP'!$A$"&amp;MATCH($S24&amp;$J24,SorP!C:C,0))))</f>
        <v>CA-QC</v>
      </c>
      <c r="U24" s="201"/>
      <c r="V24" s="226">
        <f>IF(C24="",NA(),IF(OR(C24="Smelter not listed",C24="Smelter not yet identified"),MATCH($B24&amp;$D24,'Smelter Look-up'!$J:$J,0),MATCH($B24&amp;$C24,'Smelter Look-up'!$J:$J,0)))</f>
        <v>48</v>
      </c>
      <c r="X24" s="227">
        <f t="shared" ref="X24" si="9">IF(AND(C24="Smelter not listed",OR(LEN(D24)=0,LEN(E24)=0)),1,0)</f>
        <v>0</v>
      </c>
      <c r="AB24" s="228" t="str">
        <f t="shared" ref="AB24" si="10">B24&amp;C24</f>
        <v>GoldCCR Refinery - Glencore Canada Corporation</v>
      </c>
    </row>
    <row r="25" spans="1:28" s="227" customFormat="1" ht="94.5">
      <c r="A25" s="302" t="s">
        <v>647</v>
      </c>
      <c r="B25" s="293" t="s">
        <v>1098</v>
      </c>
      <c r="C25" s="294" t="s">
        <v>2192</v>
      </c>
      <c r="D25" s="295" t="s">
        <v>2192</v>
      </c>
      <c r="E25" s="293" t="s">
        <v>1066</v>
      </c>
      <c r="F25" s="293" t="s">
        <v>647</v>
      </c>
      <c r="G25" s="293" t="s">
        <v>13177</v>
      </c>
      <c r="H25" s="296" t="s">
        <v>15817</v>
      </c>
      <c r="I25" s="297" t="s">
        <v>1528</v>
      </c>
      <c r="J25" s="297" t="s">
        <v>1529</v>
      </c>
      <c r="K25" s="298" t="s">
        <v>15819</v>
      </c>
      <c r="L25" s="298" t="s">
        <v>15819</v>
      </c>
      <c r="M25" s="298" t="s">
        <v>15817</v>
      </c>
      <c r="N25" s="298" t="s">
        <v>15817</v>
      </c>
      <c r="O25" s="298" t="s">
        <v>15817</v>
      </c>
      <c r="P25" s="299" t="s">
        <v>15818</v>
      </c>
      <c r="Q25" s="300" t="s">
        <v>15817</v>
      </c>
      <c r="R25" s="182" t="str">
        <f ca="1">IF(ISERROR($V25),"",OFFSET('Smelter Look-up'!$C$4,$V25-4,0)&amp;"")</f>
        <v>CCR Refinery - Glencore Canada Corporation</v>
      </c>
      <c r="S25" s="181" t="str">
        <f t="shared" ref="S25:S41" ca="1" si="11">IF(B25="","",IF(ISERROR(MATCH($E25,CL,0)),"Unknown",INDIRECT("'C'!$A$"&amp;MATCH($E25,CL,0)+1)))</f>
        <v>CA</v>
      </c>
      <c r="T25" s="181" t="str">
        <f ca="1">IF(B25="","",IF(ISERROR(MATCH($J25,SorP!$B$1:$B$6226,0)),"",INDIRECT("'SorP'!$A$"&amp;MATCH($S25&amp;$J25,SorP!C:C,0))))</f>
        <v>CA-QC</v>
      </c>
      <c r="U25" s="201"/>
      <c r="V25" s="226">
        <f>IF(C25="",NA(),IF(OR(C25="Smelter not listed",C25="Smelter not yet identified"),MATCH($B25&amp;$D25,'Smelter Look-up'!$J:$J,0),MATCH($B25&amp;$C25,'Smelter Look-up'!$J:$J,0)))</f>
        <v>48</v>
      </c>
      <c r="X25" s="227">
        <f t="shared" ref="X25:X41" si="12">IF(AND(C25="Smelter not listed",OR(LEN(D25)=0,LEN(E25)=0)),1,0)</f>
        <v>0</v>
      </c>
      <c r="AB25" s="228" t="str">
        <f t="shared" ref="AB25:AB41" si="13">B25&amp;C25</f>
        <v>GoldCCR Refinery - Glencore Canada Corporation</v>
      </c>
    </row>
    <row r="26" spans="1:28" s="227" customFormat="1" ht="54">
      <c r="A26" s="302" t="s">
        <v>648</v>
      </c>
      <c r="B26" s="293" t="s">
        <v>1098</v>
      </c>
      <c r="C26" s="294" t="s">
        <v>2445</v>
      </c>
      <c r="D26" s="295" t="s">
        <v>2445</v>
      </c>
      <c r="E26" s="293" t="s">
        <v>1067</v>
      </c>
      <c r="F26" s="293" t="s">
        <v>648</v>
      </c>
      <c r="G26" s="293" t="s">
        <v>13177</v>
      </c>
      <c r="H26" s="296" t="s">
        <v>15817</v>
      </c>
      <c r="I26" s="297" t="s">
        <v>1532</v>
      </c>
      <c r="J26" s="297" t="s">
        <v>1533</v>
      </c>
      <c r="K26" s="298" t="s">
        <v>15817</v>
      </c>
      <c r="L26" s="298" t="s">
        <v>15817</v>
      </c>
      <c r="M26" s="298" t="s">
        <v>15817</v>
      </c>
      <c r="N26" s="298" t="s">
        <v>15817</v>
      </c>
      <c r="O26" s="298" t="s">
        <v>15817</v>
      </c>
      <c r="P26" s="299" t="s">
        <v>15818</v>
      </c>
      <c r="Q26" s="300" t="s">
        <v>15817</v>
      </c>
      <c r="R26" s="182" t="str">
        <f ca="1">IF(ISERROR($V26),"",OFFSET('Smelter Look-up'!$C$4,$V26-4,0)&amp;"")</f>
        <v>Cendres + Metaux S.A.</v>
      </c>
      <c r="S26" s="181" t="str">
        <f t="shared" ca="1" si="11"/>
        <v>CH</v>
      </c>
      <c r="T26" s="181" t="str">
        <f ca="1">IF(B26="","",IF(ISERROR(MATCH($J26,SorP!$B$1:$B$6226,0)),"",INDIRECT("'SorP'!$A$"&amp;MATCH($S26&amp;$J26,SorP!C:C,0))))</f>
        <v>CH-BE</v>
      </c>
      <c r="U26" s="201"/>
      <c r="V26" s="226">
        <f>IF(C26="",NA(),IF(OR(C26="Smelter not listed",C26="Smelter not yet identified"),MATCH($B26&amp;$D26,'Smelter Look-up'!$J:$J,0),MATCH($B26&amp;$C26,'Smelter Look-up'!$J:$J,0)))</f>
        <v>50</v>
      </c>
      <c r="X26" s="227">
        <f t="shared" si="12"/>
        <v>0</v>
      </c>
      <c r="AB26" s="228" t="str">
        <f t="shared" si="13"/>
        <v>GoldCendres + Metaux S.A.</v>
      </c>
    </row>
    <row r="27" spans="1:28" s="227" customFormat="1" ht="40.5">
      <c r="A27" s="302" t="s">
        <v>649</v>
      </c>
      <c r="B27" s="293" t="s">
        <v>1098</v>
      </c>
      <c r="C27" s="294" t="s">
        <v>50</v>
      </c>
      <c r="D27" s="295" t="s">
        <v>50</v>
      </c>
      <c r="E27" s="293" t="s">
        <v>1076</v>
      </c>
      <c r="F27" s="293" t="s">
        <v>649</v>
      </c>
      <c r="G27" s="293" t="s">
        <v>13177</v>
      </c>
      <c r="H27" s="301" t="s">
        <v>15820</v>
      </c>
      <c r="I27" s="297" t="s">
        <v>1536</v>
      </c>
      <c r="J27" s="297" t="s">
        <v>6417</v>
      </c>
      <c r="K27" s="298" t="s">
        <v>15817</v>
      </c>
      <c r="L27" s="298" t="s">
        <v>15817</v>
      </c>
      <c r="M27" s="298" t="s">
        <v>15817</v>
      </c>
      <c r="N27" s="298" t="s">
        <v>15817</v>
      </c>
      <c r="O27" s="298" t="s">
        <v>477</v>
      </c>
      <c r="P27" s="299" t="s">
        <v>15818</v>
      </c>
      <c r="Q27" s="300" t="s">
        <v>15823</v>
      </c>
      <c r="R27" s="182" t="str">
        <f ca="1">IF(ISERROR($V27),"",OFFSET('Smelter Look-up'!$C$4,$V27-4,0)&amp;"")</f>
        <v>Chimet S.p.A.</v>
      </c>
      <c r="S27" s="181" t="str">
        <f t="shared" ca="1" si="11"/>
        <v>IT</v>
      </c>
      <c r="T27" s="181" t="str">
        <f ca="1">IF(B27="","",IF(ISERROR(MATCH($J27,SorP!$B$1:$B$6226,0)),"",INDIRECT("'SorP'!$A$"&amp;MATCH($S27&amp;$J27,SorP!C:C,0))))</f>
        <v>IT-52</v>
      </c>
      <c r="U27" s="201"/>
      <c r="V27" s="226">
        <f>IF(C27="",NA(),IF(OR(C27="Smelter not listed",C27="Smelter not yet identified"),MATCH($B27&amp;$D27,'Smelter Look-up'!$J:$J,0),MATCH($B27&amp;$C27,'Smelter Look-up'!$J:$J,0)))</f>
        <v>56</v>
      </c>
      <c r="X27" s="227">
        <f t="shared" si="12"/>
        <v>0</v>
      </c>
      <c r="AB27" s="228" t="str">
        <f t="shared" si="13"/>
        <v>GoldChimet S.p.A.</v>
      </c>
    </row>
    <row r="28" spans="1:28" s="227" customFormat="1" ht="40.5">
      <c r="A28" s="302" t="s">
        <v>650</v>
      </c>
      <c r="B28" s="293" t="s">
        <v>1098</v>
      </c>
      <c r="C28" s="294" t="s">
        <v>524</v>
      </c>
      <c r="D28" s="295" t="s">
        <v>524</v>
      </c>
      <c r="E28" s="293" t="s">
        <v>1077</v>
      </c>
      <c r="F28" s="293" t="s">
        <v>650</v>
      </c>
      <c r="G28" s="293" t="s">
        <v>13177</v>
      </c>
      <c r="H28" s="296" t="s">
        <v>15817</v>
      </c>
      <c r="I28" s="297" t="s">
        <v>1537</v>
      </c>
      <c r="J28" s="297" t="s">
        <v>1509</v>
      </c>
      <c r="K28" s="298" t="s">
        <v>15819</v>
      </c>
      <c r="L28" s="298" t="s">
        <v>15819</v>
      </c>
      <c r="M28" s="298" t="s">
        <v>15817</v>
      </c>
      <c r="N28" s="298" t="s">
        <v>15817</v>
      </c>
      <c r="O28" s="298" t="s">
        <v>15817</v>
      </c>
      <c r="P28" s="299" t="s">
        <v>15818</v>
      </c>
      <c r="Q28" s="300" t="s">
        <v>15817</v>
      </c>
      <c r="R28" s="182" t="str">
        <f ca="1">IF(ISERROR($V28),"",OFFSET('Smelter Look-up'!$C$4,$V28-4,0)&amp;"")</f>
        <v>Chugai Mining</v>
      </c>
      <c r="S28" s="181" t="str">
        <f t="shared" ca="1" si="11"/>
        <v>JP</v>
      </c>
      <c r="T28" s="181" t="str">
        <f ca="1">IF(B28="","",IF(ISERROR(MATCH($J28,SorP!$B$1:$B$6226,0)),"",INDIRECT("'SorP'!$A$"&amp;MATCH($S28&amp;$J28,SorP!C:C,0))))</f>
        <v>JP-13</v>
      </c>
      <c r="U28" s="201"/>
      <c r="V28" s="226">
        <f>IF(C28="",NA(),IF(OR(C28="Smelter not listed",C28="Smelter not yet identified"),MATCH($B28&amp;$D28,'Smelter Look-up'!$J:$J,0),MATCH($B28&amp;$C28,'Smelter Look-up'!$J:$J,0)))</f>
        <v>59</v>
      </c>
      <c r="X28" s="227">
        <f t="shared" si="12"/>
        <v>0</v>
      </c>
      <c r="AB28" s="228" t="str">
        <f t="shared" si="13"/>
        <v>GoldChugai Mining</v>
      </c>
    </row>
    <row r="29" spans="1:28" s="227" customFormat="1" ht="54">
      <c r="A29" s="302" t="s">
        <v>15333</v>
      </c>
      <c r="B29" s="293" t="s">
        <v>1098</v>
      </c>
      <c r="C29" s="294" t="s">
        <v>15332</v>
      </c>
      <c r="D29" s="295" t="s">
        <v>15332</v>
      </c>
      <c r="E29" s="293" t="s">
        <v>1065</v>
      </c>
      <c r="F29" s="293" t="s">
        <v>15333</v>
      </c>
      <c r="G29" s="293" t="s">
        <v>13177</v>
      </c>
      <c r="H29" s="296" t="s">
        <v>15817</v>
      </c>
      <c r="I29" s="297" t="s">
        <v>15368</v>
      </c>
      <c r="J29" s="297" t="s">
        <v>1687</v>
      </c>
      <c r="K29" s="298" t="s">
        <v>15817</v>
      </c>
      <c r="L29" s="298" t="s">
        <v>15817</v>
      </c>
      <c r="M29" s="298" t="s">
        <v>15817</v>
      </c>
      <c r="N29" s="298" t="s">
        <v>15817</v>
      </c>
      <c r="O29" s="298" t="s">
        <v>15817</v>
      </c>
      <c r="P29" s="299" t="s">
        <v>15818</v>
      </c>
      <c r="Q29" s="300" t="s">
        <v>15817</v>
      </c>
      <c r="R29" s="182" t="str">
        <f ca="1">IF(ISERROR($V29),"",OFFSET('Smelter Look-up'!$C$4,$V29-4,0)&amp;"")</f>
        <v>Coimpa Industrial LTDA</v>
      </c>
      <c r="S29" s="181" t="str">
        <f t="shared" ca="1" si="11"/>
        <v>BR</v>
      </c>
      <c r="T29" s="181" t="str">
        <f ca="1">IF(B29="","",IF(ISERROR(MATCH($J29,SorP!$B$1:$B$6226,0)),"",INDIRECT("'SorP'!$A$"&amp;MATCH($S29&amp;$J29,SorP!C:C,0))))</f>
        <v>BR-AM</v>
      </c>
      <c r="U29" s="201"/>
      <c r="V29" s="226">
        <f>IF(C29="",NA(),IF(OR(C29="Smelter not listed",C29="Smelter not yet identified"),MATCH($B29&amp;$D29,'Smelter Look-up'!$J:$J,0),MATCH($B29&amp;$C29,'Smelter Look-up'!$J:$J,0)))</f>
        <v>60</v>
      </c>
      <c r="X29" s="227">
        <f t="shared" si="12"/>
        <v>0</v>
      </c>
      <c r="AB29" s="228" t="str">
        <f t="shared" si="13"/>
        <v>GoldCoimpa Industrial LTDA</v>
      </c>
    </row>
    <row r="30" spans="1:28" s="227" customFormat="1" ht="81">
      <c r="A30" s="302" t="s">
        <v>15829</v>
      </c>
      <c r="B30" s="293" t="s">
        <v>1098</v>
      </c>
      <c r="C30" s="294" t="s">
        <v>15830</v>
      </c>
      <c r="D30" s="295" t="s">
        <v>15830</v>
      </c>
      <c r="E30" s="293" t="s">
        <v>1070</v>
      </c>
      <c r="F30" s="293" t="s">
        <v>15829</v>
      </c>
      <c r="G30" s="293" t="s">
        <v>13177</v>
      </c>
      <c r="H30" s="296" t="s">
        <v>15817</v>
      </c>
      <c r="I30" s="297" t="s">
        <v>1510</v>
      </c>
      <c r="J30" s="297" t="s">
        <v>1511</v>
      </c>
      <c r="K30" s="298" t="s">
        <v>15817</v>
      </c>
      <c r="L30" s="298" t="s">
        <v>15817</v>
      </c>
      <c r="M30" s="298" t="s">
        <v>15817</v>
      </c>
      <c r="N30" s="298" t="s">
        <v>15817</v>
      </c>
      <c r="O30" s="298" t="s">
        <v>15817</v>
      </c>
      <c r="P30" s="299" t="s">
        <v>15818</v>
      </c>
      <c r="Q30" s="300" t="s">
        <v>15817</v>
      </c>
      <c r="R30" s="182" t="str">
        <f ca="1">IF(ISERROR($V30),"",OFFSET('Smelter Look-up'!$C$4,$V30-4,0)&amp;"")</f>
        <v/>
      </c>
      <c r="S30" s="181" t="str">
        <f t="shared" ca="1" si="11"/>
        <v>DE</v>
      </c>
      <c r="T30" s="181" t="str">
        <f ca="1">IF(B30="","",IF(ISERROR(MATCH($J30,SorP!$B$1:$B$6226,0)),"",INDIRECT("'SorP'!$A$"&amp;MATCH($S30&amp;$J30,SorP!C:C,0))))</f>
        <v>DE-BW</v>
      </c>
      <c r="U30" s="201"/>
      <c r="V30" s="226" t="e">
        <f>IF(C30="",NA(),IF(OR(C30="Smelter not listed",C30="Smelter not yet identified"),MATCH($B30&amp;$D30,'Smelter Look-up'!$J:$J,0),MATCH($B30&amp;$C30,'Smelter Look-up'!$J:$J,0)))</f>
        <v>#N/A</v>
      </c>
      <c r="X30" s="227">
        <f t="shared" si="12"/>
        <v>0</v>
      </c>
      <c r="AB30" s="228" t="str">
        <f t="shared" si="13"/>
        <v>GoldDODUCO Contacts and Refining GmbH</v>
      </c>
    </row>
    <row r="31" spans="1:28" s="227" customFormat="1" ht="27">
      <c r="A31" s="302" t="s">
        <v>654</v>
      </c>
      <c r="B31" s="293" t="s">
        <v>1098</v>
      </c>
      <c r="C31" s="294" t="s">
        <v>877</v>
      </c>
      <c r="D31" s="295" t="s">
        <v>877</v>
      </c>
      <c r="E31" s="293" t="s">
        <v>1077</v>
      </c>
      <c r="F31" s="293" t="s">
        <v>654</v>
      </c>
      <c r="G31" s="293" t="s">
        <v>13177</v>
      </c>
      <c r="H31" s="296" t="s">
        <v>15817</v>
      </c>
      <c r="I31" s="297" t="s">
        <v>1541</v>
      </c>
      <c r="J31" s="297" t="s">
        <v>1542</v>
      </c>
      <c r="K31" s="298" t="s">
        <v>15819</v>
      </c>
      <c r="L31" s="298" t="s">
        <v>15819</v>
      </c>
      <c r="M31" s="298" t="s">
        <v>15817</v>
      </c>
      <c r="N31" s="298" t="s">
        <v>15817</v>
      </c>
      <c r="O31" s="298" t="s">
        <v>15817</v>
      </c>
      <c r="P31" s="299" t="s">
        <v>15818</v>
      </c>
      <c r="Q31" s="300" t="s">
        <v>15817</v>
      </c>
      <c r="R31" s="182" t="str">
        <f ca="1">IF(ISERROR($V31),"",OFFSET('Smelter Look-up'!$C$4,$V31-4,0)&amp;"")</f>
        <v>Dowa</v>
      </c>
      <c r="S31" s="181" t="str">
        <f t="shared" ca="1" si="11"/>
        <v>JP</v>
      </c>
      <c r="T31" s="181" t="str">
        <f ca="1">IF(B31="","",IF(ISERROR(MATCH($J31,SorP!$B$1:$B$6226,0)),"",INDIRECT("'SorP'!$A$"&amp;MATCH($S31&amp;$J31,SorP!C:C,0))))</f>
        <v>JP-05</v>
      </c>
      <c r="U31" s="201"/>
      <c r="V31" s="226">
        <f>IF(C31="",NA(),IF(OR(C31="Smelter not listed",C31="Smelter not yet identified"),MATCH($B31&amp;$D31,'Smelter Look-up'!$J:$J,0),MATCH($B31&amp;$C31,'Smelter Look-up'!$J:$J,0)))</f>
        <v>68</v>
      </c>
      <c r="X31" s="227">
        <f t="shared" si="12"/>
        <v>0</v>
      </c>
      <c r="AB31" s="228" t="str">
        <f t="shared" si="13"/>
        <v>GoldDowa</v>
      </c>
    </row>
    <row r="32" spans="1:28" s="227" customFormat="1" ht="67.5">
      <c r="A32" s="302" t="s">
        <v>653</v>
      </c>
      <c r="B32" s="293" t="s">
        <v>1098</v>
      </c>
      <c r="C32" s="294" t="s">
        <v>2208</v>
      </c>
      <c r="D32" s="295" t="s">
        <v>2208</v>
      </c>
      <c r="E32" s="293" t="s">
        <v>1080</v>
      </c>
      <c r="F32" s="293" t="s">
        <v>653</v>
      </c>
      <c r="G32" s="293" t="s">
        <v>13177</v>
      </c>
      <c r="H32" s="301" t="s">
        <v>15820</v>
      </c>
      <c r="I32" s="297" t="s">
        <v>1540</v>
      </c>
      <c r="J32" s="297" t="s">
        <v>12818</v>
      </c>
      <c r="K32" s="298" t="s">
        <v>15817</v>
      </c>
      <c r="L32" s="298" t="s">
        <v>15817</v>
      </c>
      <c r="M32" s="298" t="s">
        <v>15817</v>
      </c>
      <c r="N32" s="298" t="s">
        <v>15817</v>
      </c>
      <c r="O32" s="298" t="s">
        <v>15817</v>
      </c>
      <c r="P32" s="299" t="s">
        <v>15818</v>
      </c>
      <c r="Q32" s="300" t="s">
        <v>15817</v>
      </c>
      <c r="R32" s="182" t="str">
        <f ca="1">IF(ISERROR($V32),"",OFFSET('Smelter Look-up'!$C$4,$V32-4,0)&amp;"")</f>
        <v>DSC (Do Sung Corporation)</v>
      </c>
      <c r="S32" s="181" t="str">
        <f t="shared" ca="1" si="11"/>
        <v>KR</v>
      </c>
      <c r="T32" s="181" t="str">
        <f ca="1">IF(B32="","",IF(ISERROR(MATCH($J32,SorP!$B$1:$B$6226,0)),"",INDIRECT("'SorP'!$A$"&amp;MATCH($S32&amp;$J32,SorP!C:C,0))))</f>
        <v>KR-41</v>
      </c>
      <c r="U32" s="201"/>
      <c r="V32" s="226">
        <f>IF(C32="",NA(),IF(OR(C32="Smelter not listed",C32="Smelter not yet identified"),MATCH($B32&amp;$D32,'Smelter Look-up'!$J:$J,0),MATCH($B32&amp;$C32,'Smelter Look-up'!$J:$J,0)))</f>
        <v>72</v>
      </c>
      <c r="X32" s="227">
        <f t="shared" si="12"/>
        <v>0</v>
      </c>
      <c r="AB32" s="228" t="str">
        <f t="shared" si="13"/>
        <v>GoldDSC (Do Sung Corporation)</v>
      </c>
    </row>
    <row r="33" spans="1:28" s="227" customFormat="1" ht="81">
      <c r="A33" s="302" t="s">
        <v>384</v>
      </c>
      <c r="B33" s="293" t="s">
        <v>1098</v>
      </c>
      <c r="C33" s="294" t="s">
        <v>13747</v>
      </c>
      <c r="D33" s="295" t="s">
        <v>13747</v>
      </c>
      <c r="E33" s="293" t="s">
        <v>1077</v>
      </c>
      <c r="F33" s="293" t="s">
        <v>384</v>
      </c>
      <c r="G33" s="293" t="s">
        <v>13177</v>
      </c>
      <c r="H33" s="301" t="s">
        <v>15820</v>
      </c>
      <c r="I33" s="297" t="s">
        <v>1546</v>
      </c>
      <c r="J33" s="297" t="s">
        <v>1547</v>
      </c>
      <c r="K33" s="298" t="s">
        <v>15817</v>
      </c>
      <c r="L33" s="298" t="s">
        <v>15817</v>
      </c>
      <c r="M33" s="298" t="s">
        <v>15817</v>
      </c>
      <c r="N33" s="298" t="s">
        <v>15821</v>
      </c>
      <c r="O33" s="298" t="s">
        <v>15821</v>
      </c>
      <c r="P33" s="299" t="s">
        <v>15822</v>
      </c>
      <c r="Q33" s="300" t="s">
        <v>15823</v>
      </c>
      <c r="R33" s="182" t="str">
        <f ca="1">IF(ISERROR($V33),"",OFFSET('Smelter Look-up'!$C$4,$V33-4,0)&amp;"")</f>
        <v>Eco-System Recycling Co., Ltd. East Plant</v>
      </c>
      <c r="S33" s="181" t="str">
        <f t="shared" ca="1" si="11"/>
        <v>JP</v>
      </c>
      <c r="T33" s="181" t="str">
        <f ca="1">IF(B33="","",IF(ISERROR(MATCH($J33,SorP!$B$1:$B$6226,0)),"",INDIRECT("'SorP'!$A$"&amp;MATCH($S33&amp;$J33,SorP!C:C,0))))</f>
        <v>JP-11</v>
      </c>
      <c r="U33" s="201"/>
      <c r="V33" s="226">
        <f>IF(C33="",NA(),IF(OR(C33="Smelter not listed",C33="Smelter not yet identified"),MATCH($B33&amp;$D33,'Smelter Look-up'!$J:$J,0),MATCH($B33&amp;$C33,'Smelter Look-up'!$J:$J,0)))</f>
        <v>73</v>
      </c>
      <c r="X33" s="227">
        <f t="shared" si="12"/>
        <v>0</v>
      </c>
      <c r="AB33" s="228" t="str">
        <f t="shared" si="13"/>
        <v>GoldEco-System Recycling Co., Ltd. East Plant</v>
      </c>
    </row>
    <row r="34" spans="1:28" s="227" customFormat="1" ht="81">
      <c r="A34" s="302" t="s">
        <v>384</v>
      </c>
      <c r="B34" s="293" t="s">
        <v>1098</v>
      </c>
      <c r="C34" s="294" t="s">
        <v>13747</v>
      </c>
      <c r="D34" s="295" t="s">
        <v>13747</v>
      </c>
      <c r="E34" s="293" t="s">
        <v>1077</v>
      </c>
      <c r="F34" s="293" t="s">
        <v>384</v>
      </c>
      <c r="G34" s="293" t="s">
        <v>13177</v>
      </c>
      <c r="H34" s="296" t="s">
        <v>15817</v>
      </c>
      <c r="I34" s="297" t="s">
        <v>1546</v>
      </c>
      <c r="J34" s="297" t="s">
        <v>1547</v>
      </c>
      <c r="K34" s="298" t="s">
        <v>15817</v>
      </c>
      <c r="L34" s="298" t="s">
        <v>15817</v>
      </c>
      <c r="M34" s="298" t="s">
        <v>15817</v>
      </c>
      <c r="N34" s="298" t="s">
        <v>15817</v>
      </c>
      <c r="O34" s="298" t="s">
        <v>15817</v>
      </c>
      <c r="P34" s="299" t="s">
        <v>15818</v>
      </c>
      <c r="Q34" s="300" t="s">
        <v>15817</v>
      </c>
      <c r="R34" s="182" t="str">
        <f ca="1">IF(ISERROR($V34),"",OFFSET('Smelter Look-up'!$C$4,$V34-4,0)&amp;"")</f>
        <v>Eco-System Recycling Co., Ltd. East Plant</v>
      </c>
      <c r="S34" s="181" t="str">
        <f t="shared" ca="1" si="11"/>
        <v>JP</v>
      </c>
      <c r="T34" s="181" t="str">
        <f ca="1">IF(B34="","",IF(ISERROR(MATCH($J34,SorP!$B$1:$B$6226,0)),"",INDIRECT("'SorP'!$A$"&amp;MATCH($S34&amp;$J34,SorP!C:C,0))))</f>
        <v>JP-11</v>
      </c>
      <c r="U34" s="201"/>
      <c r="V34" s="226">
        <f>IF(C34="",NA(),IF(OR(C34="Smelter not listed",C34="Smelter not yet identified"),MATCH($B34&amp;$D34,'Smelter Look-up'!$J:$J,0),MATCH($B34&amp;$C34,'Smelter Look-up'!$J:$J,0)))</f>
        <v>73</v>
      </c>
      <c r="X34" s="227">
        <f t="shared" si="12"/>
        <v>0</v>
      </c>
      <c r="AB34" s="228" t="str">
        <f t="shared" si="13"/>
        <v>GoldEco-System Recycling Co., Ltd. East Plant</v>
      </c>
    </row>
    <row r="35" spans="1:28" s="227" customFormat="1" ht="94.5">
      <c r="A35" s="302" t="s">
        <v>13768</v>
      </c>
      <c r="B35" s="293" t="s">
        <v>1098</v>
      </c>
      <c r="C35" s="294" t="s">
        <v>13748</v>
      </c>
      <c r="D35" s="295" t="s">
        <v>13748</v>
      </c>
      <c r="E35" s="293" t="s">
        <v>1077</v>
      </c>
      <c r="F35" s="293" t="s">
        <v>13768</v>
      </c>
      <c r="G35" s="293" t="s">
        <v>13177</v>
      </c>
      <c r="H35" s="301" t="s">
        <v>15820</v>
      </c>
      <c r="I35" s="297" t="s">
        <v>13782</v>
      </c>
      <c r="J35" s="297" t="s">
        <v>1542</v>
      </c>
      <c r="K35" s="298" t="s">
        <v>15817</v>
      </c>
      <c r="L35" s="298" t="s">
        <v>15817</v>
      </c>
      <c r="M35" s="298" t="s">
        <v>15817</v>
      </c>
      <c r="N35" s="298" t="s">
        <v>15817</v>
      </c>
      <c r="O35" s="298" t="s">
        <v>15817</v>
      </c>
      <c r="P35" s="299" t="s">
        <v>15818</v>
      </c>
      <c r="Q35" s="300" t="s">
        <v>15817</v>
      </c>
      <c r="R35" s="182" t="str">
        <f ca="1">IF(ISERROR($V35),"",OFFSET('Smelter Look-up'!$C$4,$V35-4,0)&amp;"")</f>
        <v>Eco-System Recycling Co., Ltd. North Plant</v>
      </c>
      <c r="S35" s="181" t="str">
        <f t="shared" ca="1" si="11"/>
        <v>JP</v>
      </c>
      <c r="T35" s="181" t="str">
        <f ca="1">IF(B35="","",IF(ISERROR(MATCH($J35,SorP!$B$1:$B$6226,0)),"",INDIRECT("'SorP'!$A$"&amp;MATCH($S35&amp;$J35,SorP!C:C,0))))</f>
        <v>JP-05</v>
      </c>
      <c r="U35" s="201"/>
      <c r="V35" s="226">
        <f>IF(C35="",NA(),IF(OR(C35="Smelter not listed",C35="Smelter not yet identified"),MATCH($B35&amp;$D35,'Smelter Look-up'!$J:$J,0),MATCH($B35&amp;$C35,'Smelter Look-up'!$J:$J,0)))</f>
        <v>74</v>
      </c>
      <c r="X35" s="227">
        <f t="shared" si="12"/>
        <v>0</v>
      </c>
      <c r="AB35" s="228" t="str">
        <f t="shared" si="13"/>
        <v>GoldEco-System Recycling Co., Ltd. North Plant</v>
      </c>
    </row>
    <row r="36" spans="1:28" s="227" customFormat="1" ht="94.5">
      <c r="A36" s="302" t="s">
        <v>13769</v>
      </c>
      <c r="B36" s="293" t="s">
        <v>1098</v>
      </c>
      <c r="C36" s="294" t="s">
        <v>13749</v>
      </c>
      <c r="D36" s="295" t="s">
        <v>13749</v>
      </c>
      <c r="E36" s="293" t="s">
        <v>1077</v>
      </c>
      <c r="F36" s="293" t="s">
        <v>13769</v>
      </c>
      <c r="G36" s="293" t="s">
        <v>13177</v>
      </c>
      <c r="H36" s="301" t="s">
        <v>15820</v>
      </c>
      <c r="I36" s="297" t="s">
        <v>6634</v>
      </c>
      <c r="J36" s="297" t="s">
        <v>6634</v>
      </c>
      <c r="K36" s="298" t="s">
        <v>15817</v>
      </c>
      <c r="L36" s="298" t="s">
        <v>15817</v>
      </c>
      <c r="M36" s="298" t="s">
        <v>15817</v>
      </c>
      <c r="N36" s="298" t="s">
        <v>15817</v>
      </c>
      <c r="O36" s="298" t="s">
        <v>15817</v>
      </c>
      <c r="P36" s="299" t="s">
        <v>15818</v>
      </c>
      <c r="Q36" s="300" t="s">
        <v>15817</v>
      </c>
      <c r="R36" s="182" t="str">
        <f ca="1">IF(ISERROR($V36),"",OFFSET('Smelter Look-up'!$C$4,$V36-4,0)&amp;"")</f>
        <v>Eco-System Recycling Co., Ltd. West Plant</v>
      </c>
      <c r="S36" s="181" t="str">
        <f t="shared" ca="1" si="11"/>
        <v>JP</v>
      </c>
      <c r="T36" s="181" t="str">
        <f ca="1">IF(B36="","",IF(ISERROR(MATCH($J36,SorP!$B$1:$B$6226,0)),"",INDIRECT("'SorP'!$A$"&amp;MATCH($S36&amp;$J36,SorP!C:C,0))))</f>
        <v>JP-33</v>
      </c>
      <c r="U36" s="201"/>
      <c r="V36" s="226">
        <f>IF(C36="",NA(),IF(OR(C36="Smelter not listed",C36="Smelter not yet identified"),MATCH($B36&amp;$D36,'Smelter Look-up'!$J:$J,0),MATCH($B36&amp;$C36,'Smelter Look-up'!$J:$J,0)))</f>
        <v>75</v>
      </c>
      <c r="X36" s="227">
        <f t="shared" si="12"/>
        <v>0</v>
      </c>
      <c r="AB36" s="228" t="str">
        <f t="shared" si="13"/>
        <v>GoldEco-System Recycling Co., Ltd. West Plant</v>
      </c>
    </row>
    <row r="37" spans="1:28" s="227" customFormat="1" ht="94.5">
      <c r="A37" s="302" t="s">
        <v>13769</v>
      </c>
      <c r="B37" s="293" t="s">
        <v>1098</v>
      </c>
      <c r="C37" s="294" t="s">
        <v>13749</v>
      </c>
      <c r="D37" s="295" t="s">
        <v>13749</v>
      </c>
      <c r="E37" s="293" t="s">
        <v>1077</v>
      </c>
      <c r="F37" s="293" t="s">
        <v>13769</v>
      </c>
      <c r="G37" s="293" t="s">
        <v>13177</v>
      </c>
      <c r="H37" s="296" t="s">
        <v>15817</v>
      </c>
      <c r="I37" s="297" t="s">
        <v>6634</v>
      </c>
      <c r="J37" s="297" t="s">
        <v>6634</v>
      </c>
      <c r="K37" s="298" t="s">
        <v>15817</v>
      </c>
      <c r="L37" s="298" t="s">
        <v>15817</v>
      </c>
      <c r="M37" s="298" t="s">
        <v>15817</v>
      </c>
      <c r="N37" s="298" t="s">
        <v>15817</v>
      </c>
      <c r="O37" s="298" t="s">
        <v>15817</v>
      </c>
      <c r="P37" s="299" t="s">
        <v>15818</v>
      </c>
      <c r="Q37" s="300" t="s">
        <v>15817</v>
      </c>
      <c r="R37" s="182" t="str">
        <f ca="1">IF(ISERROR($V37),"",OFFSET('Smelter Look-up'!$C$4,$V37-4,0)&amp;"")</f>
        <v>Eco-System Recycling Co., Ltd. West Plant</v>
      </c>
      <c r="S37" s="181" t="str">
        <f t="shared" ca="1" si="11"/>
        <v>JP</v>
      </c>
      <c r="T37" s="181" t="str">
        <f ca="1">IF(B37="","",IF(ISERROR(MATCH($J37,SorP!$B$1:$B$6226,0)),"",INDIRECT("'SorP'!$A$"&amp;MATCH($S37&amp;$J37,SorP!C:C,0))))</f>
        <v>JP-33</v>
      </c>
      <c r="U37" s="201"/>
      <c r="V37" s="226">
        <f>IF(C37="",NA(),IF(OR(C37="Smelter not listed",C37="Smelter not yet identified"),MATCH($B37&amp;$D37,'Smelter Look-up'!$J:$J,0),MATCH($B37&amp;$C37,'Smelter Look-up'!$J:$J,0)))</f>
        <v>75</v>
      </c>
      <c r="X37" s="227">
        <f t="shared" si="12"/>
        <v>0</v>
      </c>
      <c r="AB37" s="228" t="str">
        <f t="shared" si="13"/>
        <v>GoldEco-System Recycling Co., Ltd. West Plant</v>
      </c>
    </row>
    <row r="38" spans="1:28" s="227" customFormat="1" ht="94.5">
      <c r="A38" s="302" t="s">
        <v>13769</v>
      </c>
      <c r="B38" s="293" t="s">
        <v>1098</v>
      </c>
      <c r="C38" s="294" t="s">
        <v>13749</v>
      </c>
      <c r="D38" s="295" t="s">
        <v>13749</v>
      </c>
      <c r="E38" s="293" t="s">
        <v>1077</v>
      </c>
      <c r="F38" s="293" t="s">
        <v>13769</v>
      </c>
      <c r="G38" s="293" t="s">
        <v>13177</v>
      </c>
      <c r="H38" s="296" t="s">
        <v>15817</v>
      </c>
      <c r="I38" s="297" t="s">
        <v>6634</v>
      </c>
      <c r="J38" s="297" t="s">
        <v>6634</v>
      </c>
      <c r="K38" s="298" t="s">
        <v>15819</v>
      </c>
      <c r="L38" s="298" t="s">
        <v>15819</v>
      </c>
      <c r="M38" s="298" t="s">
        <v>15817</v>
      </c>
      <c r="N38" s="298" t="s">
        <v>15817</v>
      </c>
      <c r="O38" s="298" t="s">
        <v>15817</v>
      </c>
      <c r="P38" s="299" t="s">
        <v>15818</v>
      </c>
      <c r="Q38" s="300" t="s">
        <v>15817</v>
      </c>
      <c r="R38" s="182" t="str">
        <f ca="1">IF(ISERROR($V38),"",OFFSET('Smelter Look-up'!$C$4,$V38-4,0)&amp;"")</f>
        <v>Eco-System Recycling Co., Ltd. West Plant</v>
      </c>
      <c r="S38" s="181" t="str">
        <f t="shared" ca="1" si="11"/>
        <v>JP</v>
      </c>
      <c r="T38" s="181" t="str">
        <f ca="1">IF(B38="","",IF(ISERROR(MATCH($J38,SorP!$B$1:$B$6226,0)),"",INDIRECT("'SorP'!$A$"&amp;MATCH($S38&amp;$J38,SorP!C:C,0))))</f>
        <v>JP-33</v>
      </c>
      <c r="U38" s="201"/>
      <c r="V38" s="226">
        <f>IF(C38="",NA(),IF(OR(C38="Smelter not listed",C38="Smelter not yet identified"),MATCH($B38&amp;$D38,'Smelter Look-up'!$J:$J,0),MATCH($B38&amp;$C38,'Smelter Look-up'!$J:$J,0)))</f>
        <v>75</v>
      </c>
      <c r="X38" s="227">
        <f t="shared" si="12"/>
        <v>0</v>
      </c>
      <c r="AB38" s="228" t="str">
        <f t="shared" si="13"/>
        <v>GoldEco-System Recycling Co., Ltd. West Plant</v>
      </c>
    </row>
    <row r="39" spans="1:28" s="227" customFormat="1" ht="54">
      <c r="A39" s="302" t="s">
        <v>15599</v>
      </c>
      <c r="B39" s="293" t="s">
        <v>1098</v>
      </c>
      <c r="C39" s="294" t="s">
        <v>15598</v>
      </c>
      <c r="D39" s="295" t="s">
        <v>15598</v>
      </c>
      <c r="E39" s="293" t="s">
        <v>2383</v>
      </c>
      <c r="F39" s="293" t="s">
        <v>15599</v>
      </c>
      <c r="G39" s="293" t="s">
        <v>13177</v>
      </c>
      <c r="H39" s="296" t="s">
        <v>15817</v>
      </c>
      <c r="I39" s="297" t="s">
        <v>15600</v>
      </c>
      <c r="J39" s="297" t="s">
        <v>11441</v>
      </c>
      <c r="K39" s="298" t="s">
        <v>15819</v>
      </c>
      <c r="L39" s="298" t="s">
        <v>15819</v>
      </c>
      <c r="M39" s="298" t="s">
        <v>15817</v>
      </c>
      <c r="N39" s="298" t="s">
        <v>15817</v>
      </c>
      <c r="O39" s="298" t="s">
        <v>477</v>
      </c>
      <c r="P39" s="299" t="s">
        <v>15818</v>
      </c>
      <c r="Q39" s="300" t="s">
        <v>15817</v>
      </c>
      <c r="R39" s="182" t="str">
        <f ca="1">IF(ISERROR($V39),"",OFFSET('Smelter Look-up'!$C$4,$V39-4,0)&amp;"")</f>
        <v>Elite Industech Co., Ltd.</v>
      </c>
      <c r="S39" s="181" t="str">
        <f t="shared" ca="1" si="11"/>
        <v>TW</v>
      </c>
      <c r="T39" s="181" t="str">
        <f ca="1">IF(B39="","",IF(ISERROR(MATCH($J39,SorP!$B$1:$B$6226,0)),"",INDIRECT("'SorP'!$A$"&amp;MATCH($S39&amp;$J39,SorP!C:C,0))))</f>
        <v>TW-KHH</v>
      </c>
      <c r="U39" s="201"/>
      <c r="V39" s="226">
        <f>IF(C39="",NA(),IF(OR(C39="Smelter not listed",C39="Smelter not yet identified"),MATCH($B39&amp;$D39,'Smelter Look-up'!$J:$J,0),MATCH($B39&amp;$C39,'Smelter Look-up'!$J:$J,0)))</f>
        <v>77</v>
      </c>
      <c r="X39" s="227">
        <f t="shared" si="12"/>
        <v>0</v>
      </c>
      <c r="AB39" s="228" t="str">
        <f t="shared" si="13"/>
        <v>GoldElite Industech Co., Ltd.</v>
      </c>
    </row>
    <row r="40" spans="1:28" s="227" customFormat="1" ht="54">
      <c r="A40" s="302" t="s">
        <v>15599</v>
      </c>
      <c r="B40" s="293" t="s">
        <v>1098</v>
      </c>
      <c r="C40" s="294" t="s">
        <v>15598</v>
      </c>
      <c r="D40" s="295" t="s">
        <v>15598</v>
      </c>
      <c r="E40" s="293" t="s">
        <v>2383</v>
      </c>
      <c r="F40" s="293" t="s">
        <v>15599</v>
      </c>
      <c r="G40" s="293" t="s">
        <v>13177</v>
      </c>
      <c r="H40" s="296" t="s">
        <v>15817</v>
      </c>
      <c r="I40" s="297" t="s">
        <v>15600</v>
      </c>
      <c r="J40" s="297" t="s">
        <v>11441</v>
      </c>
      <c r="K40" s="298" t="s">
        <v>15817</v>
      </c>
      <c r="L40" s="298" t="s">
        <v>15817</v>
      </c>
      <c r="M40" s="298" t="s">
        <v>15817</v>
      </c>
      <c r="N40" s="298" t="s">
        <v>15817</v>
      </c>
      <c r="O40" s="298" t="s">
        <v>15817</v>
      </c>
      <c r="P40" s="299" t="s">
        <v>15818</v>
      </c>
      <c r="Q40" s="300" t="s">
        <v>15817</v>
      </c>
      <c r="R40" s="182" t="str">
        <f ca="1">IF(ISERROR($V40),"",OFFSET('Smelter Look-up'!$C$4,$V40-4,0)&amp;"")</f>
        <v>Elite Industech Co., Ltd.</v>
      </c>
      <c r="S40" s="181" t="str">
        <f t="shared" ca="1" si="11"/>
        <v>TW</v>
      </c>
      <c r="T40" s="181" t="str">
        <f ca="1">IF(B40="","",IF(ISERROR(MATCH($J40,SorP!$B$1:$B$6226,0)),"",INDIRECT("'SorP'!$A$"&amp;MATCH($S40&amp;$J40,SorP!C:C,0))))</f>
        <v>TW-KHH</v>
      </c>
      <c r="U40" s="201"/>
      <c r="V40" s="226">
        <f>IF(C40="",NA(),IF(OR(C40="Smelter not listed",C40="Smelter not yet identified"),MATCH($B40&amp;$D40,'Smelter Look-up'!$J:$J,0),MATCH($B40&amp;$C40,'Smelter Look-up'!$J:$J,0)))</f>
        <v>77</v>
      </c>
      <c r="X40" s="227">
        <f t="shared" si="12"/>
        <v>0</v>
      </c>
      <c r="AB40" s="228" t="str">
        <f t="shared" si="13"/>
        <v>GoldElite Industech Co., Ltd.</v>
      </c>
    </row>
    <row r="41" spans="1:28" s="227" customFormat="1" ht="54">
      <c r="A41" s="302" t="s">
        <v>1670</v>
      </c>
      <c r="B41" s="293" t="s">
        <v>1098</v>
      </c>
      <c r="C41" s="294" t="s">
        <v>1669</v>
      </c>
      <c r="D41" s="295" t="s">
        <v>1669</v>
      </c>
      <c r="E41" s="293" t="s">
        <v>1061</v>
      </c>
      <c r="F41" s="293" t="s">
        <v>1670</v>
      </c>
      <c r="G41" s="293" t="s">
        <v>13177</v>
      </c>
      <c r="H41" s="296" t="s">
        <v>15817</v>
      </c>
      <c r="I41" s="297" t="s">
        <v>1668</v>
      </c>
      <c r="J41" s="297" t="s">
        <v>2524</v>
      </c>
      <c r="K41" s="298" t="s">
        <v>15817</v>
      </c>
      <c r="L41" s="298" t="s">
        <v>15817</v>
      </c>
      <c r="M41" s="298" t="s">
        <v>15817</v>
      </c>
      <c r="N41" s="298" t="s">
        <v>15817</v>
      </c>
      <c r="O41" s="298" t="s">
        <v>15817</v>
      </c>
      <c r="P41" s="299" t="s">
        <v>15818</v>
      </c>
      <c r="Q41" s="300" t="s">
        <v>15817</v>
      </c>
      <c r="R41" s="182" t="str">
        <f ca="1">IF(ISERROR($V41),"",OFFSET('Smelter Look-up'!$C$4,$V41-4,0)&amp;"")</f>
        <v>Emirates Gold DMCC</v>
      </c>
      <c r="S41" s="181" t="str">
        <f t="shared" ca="1" si="11"/>
        <v>AE</v>
      </c>
      <c r="T41" s="181" t="str">
        <f ca="1">IF(B41="","",IF(ISERROR(MATCH($J41,SorP!$B$1:$B$6226,0)),"",INDIRECT("'SorP'!$A$"&amp;MATCH($S41&amp;$J41,SorP!C:C,0))))</f>
        <v>AE-DU</v>
      </c>
      <c r="U41" s="201"/>
      <c r="V41" s="226">
        <f>IF(C41="",NA(),IF(OR(C41="Smelter not listed",C41="Smelter not yet identified"),MATCH($B41&amp;$D41,'Smelter Look-up'!$J:$J,0),MATCH($B41&amp;$C41,'Smelter Look-up'!$J:$J,0)))</f>
        <v>82</v>
      </c>
      <c r="X41" s="227">
        <f t="shared" si="12"/>
        <v>0</v>
      </c>
      <c r="AB41" s="228" t="str">
        <f t="shared" si="13"/>
        <v>GoldEmirates Gold DMCC</v>
      </c>
    </row>
    <row r="42" spans="1:28" s="227" customFormat="1" ht="54">
      <c r="A42" s="302" t="s">
        <v>15831</v>
      </c>
      <c r="B42" s="293" t="s">
        <v>1098</v>
      </c>
      <c r="C42" s="294" t="s">
        <v>15832</v>
      </c>
      <c r="D42" s="295" t="s">
        <v>15832</v>
      </c>
      <c r="E42" s="293" t="s">
        <v>2384</v>
      </c>
      <c r="F42" s="293" t="s">
        <v>15831</v>
      </c>
      <c r="G42" s="293" t="s">
        <v>13177</v>
      </c>
      <c r="H42" s="296" t="s">
        <v>15817</v>
      </c>
      <c r="I42" s="297" t="s">
        <v>1506</v>
      </c>
      <c r="J42" s="297" t="s">
        <v>1507</v>
      </c>
      <c r="K42" s="298" t="s">
        <v>15817</v>
      </c>
      <c r="L42" s="298" t="s">
        <v>15817</v>
      </c>
      <c r="M42" s="298" t="s">
        <v>15817</v>
      </c>
      <c r="N42" s="298" t="s">
        <v>15817</v>
      </c>
      <c r="O42" s="298" t="s">
        <v>15817</v>
      </c>
      <c r="P42" s="299" t="s">
        <v>15818</v>
      </c>
      <c r="Q42" s="300" t="s">
        <v>15817</v>
      </c>
      <c r="R42" s="182" t="str">
        <f ca="1">IF(ISERROR($V42),"",OFFSET('Smelter Look-up'!$C$4,$V42-4,0)&amp;"")</f>
        <v/>
      </c>
      <c r="S42" s="181" t="str">
        <f t="shared" ref="S42:S50" ca="1" si="14">IF(B42="","",IF(ISERROR(MATCH($E42,CL,0)),"Unknown",INDIRECT("'C'!$A$"&amp;MATCH($E42,CL,0)+1)))</f>
        <v>US</v>
      </c>
      <c r="T42" s="181" t="str">
        <f ca="1">IF(B42="","",IF(ISERROR(MATCH($J42,SorP!$B$1:$B$6226,0)),"",INDIRECT("'SorP'!$A$"&amp;MATCH($S42&amp;$J42,SorP!C:C,0))))</f>
        <v>US-RI</v>
      </c>
      <c r="U42" s="201"/>
      <c r="V42" s="226" t="e">
        <f>IF(C42="",NA(),IF(OR(C42="Smelter not listed",C42="Smelter not yet identified"),MATCH($B42&amp;$D42,'Smelter Look-up'!$J:$J,0),MATCH($B42&amp;$C42,'Smelter Look-up'!$J:$J,0)))</f>
        <v>#N/A</v>
      </c>
      <c r="X42" s="227">
        <f t="shared" ref="X42:X50" si="15">IF(AND(C42="Smelter not listed",OR(LEN(D42)=0,LEN(E42)=0)),1,0)</f>
        <v>0</v>
      </c>
      <c r="AB42" s="228" t="str">
        <f t="shared" ref="AB42:AB50" si="16">B42&amp;C42</f>
        <v>GoldGeib Refining Corporation</v>
      </c>
    </row>
    <row r="43" spans="1:28" s="227" customFormat="1" ht="40.5">
      <c r="A43" s="302" t="s">
        <v>15602</v>
      </c>
      <c r="B43" s="293" t="s">
        <v>1098</v>
      </c>
      <c r="C43" s="294" t="s">
        <v>15601</v>
      </c>
      <c r="D43" s="295" t="s">
        <v>15601</v>
      </c>
      <c r="E43" s="293" t="s">
        <v>13079</v>
      </c>
      <c r="F43" s="293" t="s">
        <v>15602</v>
      </c>
      <c r="G43" s="293" t="s">
        <v>13177</v>
      </c>
      <c r="H43" s="296" t="s">
        <v>15817</v>
      </c>
      <c r="I43" s="297" t="s">
        <v>15603</v>
      </c>
      <c r="J43" s="297" t="s">
        <v>11491</v>
      </c>
      <c r="K43" s="298" t="s">
        <v>15819</v>
      </c>
      <c r="L43" s="298" t="s">
        <v>15819</v>
      </c>
      <c r="M43" s="298" t="s">
        <v>15817</v>
      </c>
      <c r="N43" s="298" t="s">
        <v>15817</v>
      </c>
      <c r="O43" s="298" t="s">
        <v>15833</v>
      </c>
      <c r="P43" s="299" t="s">
        <v>15818</v>
      </c>
      <c r="Q43" s="300" t="s">
        <v>15817</v>
      </c>
      <c r="R43" s="182" t="str">
        <f ca="1">IF(ISERROR($V43),"",OFFSET('Smelter Look-up'!$C$4,$V43-4,0)&amp;"")</f>
        <v>GG Refinery Ltd.</v>
      </c>
      <c r="S43" s="181" t="str">
        <f t="shared" ca="1" si="14"/>
        <v>TZ</v>
      </c>
      <c r="T43" s="181" t="str">
        <f ca="1">IF(B43="","",IF(ISERROR(MATCH($J43,SorP!$B$1:$B$6226,0)),"",INDIRECT("'SorP'!$A$"&amp;MATCH($S43&amp;$J43,SorP!C:C,0))))</f>
        <v>TZ-27</v>
      </c>
      <c r="U43" s="201"/>
      <c r="V43" s="226">
        <f>IF(C43="",NA(),IF(OR(C43="Smelter not listed",C43="Smelter not yet identified"),MATCH($B43&amp;$D43,'Smelter Look-up'!$J:$J,0),MATCH($B43&amp;$C43,'Smelter Look-up'!$J:$J,0)))</f>
        <v>90</v>
      </c>
      <c r="X43" s="227">
        <f t="shared" si="15"/>
        <v>0</v>
      </c>
      <c r="AB43" s="228" t="str">
        <f t="shared" si="16"/>
        <v>GoldGG Refinery Ltd.</v>
      </c>
    </row>
    <row r="44" spans="1:28" s="227" customFormat="1" ht="40.5">
      <c r="A44" s="302" t="s">
        <v>15287</v>
      </c>
      <c r="B44" s="293" t="s">
        <v>1098</v>
      </c>
      <c r="C44" s="294" t="s">
        <v>15286</v>
      </c>
      <c r="D44" s="295" t="s">
        <v>15286</v>
      </c>
      <c r="E44" s="293" t="s">
        <v>12931</v>
      </c>
      <c r="F44" s="293" t="s">
        <v>15287</v>
      </c>
      <c r="G44" s="293" t="s">
        <v>13177</v>
      </c>
      <c r="H44" s="296" t="s">
        <v>15817</v>
      </c>
      <c r="I44" s="297" t="s">
        <v>15288</v>
      </c>
      <c r="J44" s="297" t="s">
        <v>3908</v>
      </c>
      <c r="K44" s="298" t="s">
        <v>15819</v>
      </c>
      <c r="L44" s="298" t="s">
        <v>15819</v>
      </c>
      <c r="M44" s="298" t="s">
        <v>15817</v>
      </c>
      <c r="N44" s="298" t="s">
        <v>15817</v>
      </c>
      <c r="O44" s="298" t="s">
        <v>15817</v>
      </c>
      <c r="P44" s="299" t="s">
        <v>15818</v>
      </c>
      <c r="Q44" s="300" t="s">
        <v>15817</v>
      </c>
      <c r="R44" s="182" t="str">
        <f ca="1">IF(ISERROR($V44),"",OFFSET('Smelter Look-up'!$C$4,$V44-4,0)&amp;"")</f>
        <v>Gold by Gold Colombia</v>
      </c>
      <c r="S44" s="181" t="str">
        <f t="shared" ca="1" si="14"/>
        <v>CO</v>
      </c>
      <c r="T44" s="181" t="str">
        <f ca="1">IF(B44="","",IF(ISERROR(MATCH($J44,SorP!$B$1:$B$6226,0)),"",INDIRECT("'SorP'!$A$"&amp;MATCH($S44&amp;$J44,SorP!C:C,0))))</f>
        <v>CO-ANT</v>
      </c>
      <c r="U44" s="201"/>
      <c r="V44" s="226">
        <f>IF(C44="",NA(),IF(OR(C44="Smelter not listed",C44="Smelter not yet identified"),MATCH($B44&amp;$D44,'Smelter Look-up'!$J:$J,0),MATCH($B44&amp;$C44,'Smelter Look-up'!$J:$J,0)))</f>
        <v>92</v>
      </c>
      <c r="X44" s="227">
        <f t="shared" si="15"/>
        <v>0</v>
      </c>
      <c r="AB44" s="228" t="str">
        <f t="shared" si="16"/>
        <v>GoldGold by Gold Colombia</v>
      </c>
    </row>
    <row r="45" spans="1:28" s="227" customFormat="1" ht="81">
      <c r="A45" s="302" t="s">
        <v>727</v>
      </c>
      <c r="B45" s="293" t="s">
        <v>1098</v>
      </c>
      <c r="C45" s="294" t="s">
        <v>2448</v>
      </c>
      <c r="D45" s="295" t="s">
        <v>2448</v>
      </c>
      <c r="E45" s="293" t="s">
        <v>1069</v>
      </c>
      <c r="F45" s="293" t="s">
        <v>727</v>
      </c>
      <c r="G45" s="293" t="s">
        <v>13177</v>
      </c>
      <c r="H45" s="301" t="s">
        <v>15820</v>
      </c>
      <c r="I45" s="297" t="s">
        <v>1655</v>
      </c>
      <c r="J45" s="297" t="s">
        <v>13530</v>
      </c>
      <c r="K45" s="298" t="s">
        <v>15817</v>
      </c>
      <c r="L45" s="298" t="s">
        <v>15817</v>
      </c>
      <c r="M45" s="298" t="s">
        <v>15817</v>
      </c>
      <c r="N45" s="298" t="s">
        <v>15817</v>
      </c>
      <c r="O45" s="298" t="s">
        <v>15817</v>
      </c>
      <c r="P45" s="299" t="s">
        <v>15818</v>
      </c>
      <c r="Q45" s="300" t="s">
        <v>15817</v>
      </c>
      <c r="R45" s="182" t="str">
        <f ca="1">IF(ISERROR($V45),"",OFFSET('Smelter Look-up'!$C$4,$V45-4,0)&amp;"")</f>
        <v>Gold Refinery of Zijin Mining Group Co., Ltd.</v>
      </c>
      <c r="S45" s="181" t="str">
        <f t="shared" ca="1" si="14"/>
        <v>CN</v>
      </c>
      <c r="T45" s="181" t="str">
        <f ca="1">IF(B45="","",IF(ISERROR(MATCH($J45,SorP!$B$1:$B$6226,0)),"",INDIRECT("'SorP'!$A$"&amp;MATCH($S45&amp;$J45,SorP!C:C,0))))</f>
        <v>CN-FJ</v>
      </c>
      <c r="U45" s="201"/>
      <c r="V45" s="226">
        <f>IF(C45="",NA(),IF(OR(C45="Smelter not listed",C45="Smelter not yet identified"),MATCH($B45&amp;$D45,'Smelter Look-up'!$J:$J,0),MATCH($B45&amp;$C45,'Smelter Look-up'!$J:$J,0)))</f>
        <v>95</v>
      </c>
      <c r="X45" s="227">
        <f t="shared" si="15"/>
        <v>0</v>
      </c>
      <c r="AB45" s="228" t="str">
        <f t="shared" si="16"/>
        <v>GoldGold Refinery of Zijin Mining Group Co., Ltd.</v>
      </c>
    </row>
    <row r="46" spans="1:28" s="227" customFormat="1" ht="81">
      <c r="A46" s="302" t="s">
        <v>660</v>
      </c>
      <c r="B46" s="293" t="s">
        <v>1098</v>
      </c>
      <c r="C46" s="294" t="s">
        <v>2452</v>
      </c>
      <c r="D46" s="295" t="s">
        <v>2452</v>
      </c>
      <c r="E46" s="293" t="s">
        <v>1069</v>
      </c>
      <c r="F46" s="293" t="s">
        <v>660</v>
      </c>
      <c r="G46" s="293" t="s">
        <v>13177</v>
      </c>
      <c r="H46" s="296" t="s">
        <v>15817</v>
      </c>
      <c r="I46" s="297" t="s">
        <v>1555</v>
      </c>
      <c r="J46" s="297" t="s">
        <v>15604</v>
      </c>
      <c r="K46" s="298" t="s">
        <v>15817</v>
      </c>
      <c r="L46" s="298" t="s">
        <v>15817</v>
      </c>
      <c r="M46" s="298" t="s">
        <v>15817</v>
      </c>
      <c r="N46" s="298" t="s">
        <v>15817</v>
      </c>
      <c r="O46" s="298" t="s">
        <v>15817</v>
      </c>
      <c r="P46" s="299" t="s">
        <v>15818</v>
      </c>
      <c r="Q46" s="300" t="s">
        <v>15817</v>
      </c>
      <c r="R46" s="182" t="str">
        <f ca="1">IF(ISERROR($V46),"",OFFSET('Smelter Look-up'!$C$4,$V46-4,0)&amp;"")</f>
        <v>Heraeus Metals Hong Kong Ltd.</v>
      </c>
      <c r="S46" s="181" t="str">
        <f t="shared" ca="1" si="14"/>
        <v>CN</v>
      </c>
      <c r="T46" s="181" t="str">
        <f ca="1">IF(B46="","",IF(ISERROR(MATCH($J46,SorP!$B$1:$B$6226,0)),"",INDIRECT("'SorP'!$A$"&amp;MATCH($S46&amp;$J46,SorP!C:C,0))))</f>
        <v>CN-HK</v>
      </c>
      <c r="U46" s="201"/>
      <c r="V46" s="226">
        <f>IF(C46="",NA(),IF(OR(C46="Smelter not listed",C46="Smelter not yet identified"),MATCH($B46&amp;$D46,'Smelter Look-up'!$J:$J,0),MATCH($B46&amp;$C46,'Smelter Look-up'!$J:$J,0)))</f>
        <v>110</v>
      </c>
      <c r="X46" s="227">
        <f t="shared" si="15"/>
        <v>0</v>
      </c>
      <c r="AB46" s="228" t="str">
        <f t="shared" si="16"/>
        <v>GoldHeraeus Metals Hong Kong Ltd.</v>
      </c>
    </row>
    <row r="47" spans="1:28" s="227" customFormat="1" ht="40.5">
      <c r="A47" s="302" t="s">
        <v>15838</v>
      </c>
      <c r="B47" s="293" t="s">
        <v>1098</v>
      </c>
      <c r="C47" s="294" t="s">
        <v>1805</v>
      </c>
      <c r="D47" s="295" t="s">
        <v>15839</v>
      </c>
      <c r="E47" s="293" t="s">
        <v>864</v>
      </c>
      <c r="F47" s="293" t="s">
        <v>15838</v>
      </c>
      <c r="G47" s="293" t="s">
        <v>13177</v>
      </c>
      <c r="H47" s="296" t="s">
        <v>15817</v>
      </c>
      <c r="I47" s="297" t="s">
        <v>15817</v>
      </c>
      <c r="J47" s="297" t="s">
        <v>15817</v>
      </c>
      <c r="K47" s="298" t="s">
        <v>15819</v>
      </c>
      <c r="L47" s="298" t="s">
        <v>15819</v>
      </c>
      <c r="M47" s="298" t="s">
        <v>15817</v>
      </c>
      <c r="N47" s="298" t="s">
        <v>15817</v>
      </c>
      <c r="O47" s="298" t="s">
        <v>477</v>
      </c>
      <c r="P47" s="299" t="s">
        <v>15818</v>
      </c>
      <c r="Q47" s="300" t="s">
        <v>15817</v>
      </c>
      <c r="R47" s="182" t="str">
        <f ca="1">IF(ISERROR($V47),"",OFFSET('Smelter Look-up'!$C$4,$V47-4,0)&amp;"")</f>
        <v/>
      </c>
      <c r="S47" s="181" t="str">
        <f t="shared" ca="1" si="14"/>
        <v>ZA</v>
      </c>
      <c r="T47" s="181" t="str">
        <f ca="1">IF(B47="","",IF(ISERROR(MATCH($J47,SorP!$B$1:$B$6226,0)),"",INDIRECT("'SorP'!$A$"&amp;MATCH($S47&amp;$J47,SorP!C:C,0))))</f>
        <v/>
      </c>
      <c r="U47" s="201"/>
      <c r="V47" s="226" t="e">
        <f>IF(C47="",NA(),IF(OR(C47="Smelter not listed",C47="Smelter not yet identified"),MATCH($B47&amp;$D47,'Smelter Look-up'!$J:$J,0),MATCH($B47&amp;$C47,'Smelter Look-up'!$J:$J,0)))</f>
        <v>#N/A</v>
      </c>
      <c r="X47" s="227">
        <f t="shared" si="15"/>
        <v>0</v>
      </c>
      <c r="AB47" s="228" t="str">
        <f t="shared" si="16"/>
        <v>GoldSmelter not listed</v>
      </c>
    </row>
    <row r="48" spans="1:28" s="227" customFormat="1" ht="94.5">
      <c r="A48" s="302" t="s">
        <v>15840</v>
      </c>
      <c r="B48" s="293" t="s">
        <v>1098</v>
      </c>
      <c r="C48" s="294" t="s">
        <v>15841</v>
      </c>
      <c r="D48" s="295" t="s">
        <v>15842</v>
      </c>
      <c r="E48" s="293" t="s">
        <v>864</v>
      </c>
      <c r="F48" s="293" t="s">
        <v>15840</v>
      </c>
      <c r="G48" s="293" t="s">
        <v>13177</v>
      </c>
      <c r="H48" s="296" t="s">
        <v>15843</v>
      </c>
      <c r="I48" s="297" t="s">
        <v>15843</v>
      </c>
      <c r="J48" s="297" t="s">
        <v>15843</v>
      </c>
      <c r="K48" s="298" t="s">
        <v>15843</v>
      </c>
      <c r="L48" s="298" t="s">
        <v>15843</v>
      </c>
      <c r="M48" s="298" t="s">
        <v>15844</v>
      </c>
      <c r="N48" s="298" t="s">
        <v>15845</v>
      </c>
      <c r="O48" s="298" t="s">
        <v>864</v>
      </c>
      <c r="P48" s="299" t="s">
        <v>15818</v>
      </c>
      <c r="Q48" s="300" t="s">
        <v>15817</v>
      </c>
      <c r="R48" s="182" t="str">
        <f ca="1">IF(ISERROR($V48),"",OFFSET('Smelter Look-up'!$C$4,$V48-4,0)&amp;"")</f>
        <v/>
      </c>
      <c r="S48" s="181" t="str">
        <f t="shared" ca="1" si="14"/>
        <v>ZA</v>
      </c>
      <c r="T48" s="181" t="str">
        <f ca="1">IF(B48="","",IF(ISERROR(MATCH($J48,SorP!$B$1:$B$6226,0)),"",INDIRECT("'SorP'!$A$"&amp;MATCH($S48&amp;$J48,SorP!C:C,0))))</f>
        <v/>
      </c>
      <c r="U48" s="201"/>
      <c r="V48" s="226" t="e">
        <f>IF(C48="",NA(),IF(OR(C48="Smelter not listed",C48="Smelter not yet identified"),MATCH($B48&amp;$D48,'Smelter Look-up'!$J:$J,0),MATCH($B48&amp;$C48,'Smelter Look-up'!$J:$J,0)))</f>
        <v>#N/A</v>
      </c>
      <c r="X48" s="227">
        <f t="shared" si="15"/>
        <v>0</v>
      </c>
      <c r="AB48" s="228" t="str">
        <f t="shared" si="16"/>
        <v>GoldImpala Platinum - Rustenburg Smelter</v>
      </c>
    </row>
    <row r="49" spans="1:28" s="227" customFormat="1" ht="121.5">
      <c r="A49" s="302" t="s">
        <v>664</v>
      </c>
      <c r="B49" s="293" t="s">
        <v>1098</v>
      </c>
      <c r="C49" s="294" t="s">
        <v>2250</v>
      </c>
      <c r="D49" s="295" t="s">
        <v>2250</v>
      </c>
      <c r="E49" s="293" t="s">
        <v>1069</v>
      </c>
      <c r="F49" s="293" t="s">
        <v>664</v>
      </c>
      <c r="G49" s="293" t="s">
        <v>13177</v>
      </c>
      <c r="H49" s="301" t="s">
        <v>15820</v>
      </c>
      <c r="I49" s="297" t="s">
        <v>1559</v>
      </c>
      <c r="J49" s="297" t="s">
        <v>13514</v>
      </c>
      <c r="K49" s="298" t="s">
        <v>15817</v>
      </c>
      <c r="L49" s="298" t="s">
        <v>15817</v>
      </c>
      <c r="M49" s="298" t="s">
        <v>15817</v>
      </c>
      <c r="N49" s="298" t="s">
        <v>15817</v>
      </c>
      <c r="O49" s="298" t="s">
        <v>15817</v>
      </c>
      <c r="P49" s="299" t="s">
        <v>15818</v>
      </c>
      <c r="Q49" s="300" t="s">
        <v>15817</v>
      </c>
      <c r="R49" s="182" t="str">
        <f ca="1">IF(ISERROR($V49),"",OFFSET('Smelter Look-up'!$C$4,$V49-4,0)&amp;"")</f>
        <v>Inner Mongolia Qiankun Gold and Silver Refinery Share Co., Ltd.</v>
      </c>
      <c r="S49" s="181" t="str">
        <f t="shared" ca="1" si="14"/>
        <v>CN</v>
      </c>
      <c r="T49" s="181" t="str">
        <f ca="1">IF(B49="","",IF(ISERROR(MATCH($J49,SorP!$B$1:$B$6226,0)),"",INDIRECT("'SorP'!$A$"&amp;MATCH($S49&amp;$J49,SorP!C:C,0))))</f>
        <v>CN-NM</v>
      </c>
      <c r="U49" s="201"/>
      <c r="V49" s="226">
        <f>IF(C49="",NA(),IF(OR(C49="Smelter not listed",C49="Smelter not yet identified"),MATCH($B49&amp;$D49,'Smelter Look-up'!$J:$J,0),MATCH($B49&amp;$C49,'Smelter Look-up'!$J:$J,0)))</f>
        <v>121</v>
      </c>
      <c r="X49" s="227">
        <f t="shared" si="15"/>
        <v>0</v>
      </c>
      <c r="AB49" s="228" t="str">
        <f t="shared" si="16"/>
        <v>GoldInner Mongolia Qiankun Gold and Silver Refinery Share Co., Ltd.</v>
      </c>
    </row>
    <row r="50" spans="1:28" s="227" customFormat="1" ht="121.5">
      <c r="A50" s="302" t="s">
        <v>664</v>
      </c>
      <c r="B50" s="293" t="s">
        <v>1098</v>
      </c>
      <c r="C50" s="294" t="s">
        <v>2250</v>
      </c>
      <c r="D50" s="295" t="s">
        <v>2250</v>
      </c>
      <c r="E50" s="293" t="s">
        <v>1069</v>
      </c>
      <c r="F50" s="293" t="s">
        <v>664</v>
      </c>
      <c r="G50" s="293" t="s">
        <v>13177</v>
      </c>
      <c r="H50" s="296" t="s">
        <v>15817</v>
      </c>
      <c r="I50" s="297" t="s">
        <v>1559</v>
      </c>
      <c r="J50" s="297" t="s">
        <v>13514</v>
      </c>
      <c r="K50" s="298" t="s">
        <v>15819</v>
      </c>
      <c r="L50" s="298" t="s">
        <v>15819</v>
      </c>
      <c r="M50" s="298" t="s">
        <v>15817</v>
      </c>
      <c r="N50" s="298" t="s">
        <v>15817</v>
      </c>
      <c r="O50" s="298" t="s">
        <v>15817</v>
      </c>
      <c r="P50" s="299" t="s">
        <v>15818</v>
      </c>
      <c r="Q50" s="300" t="s">
        <v>15817</v>
      </c>
      <c r="R50" s="182" t="str">
        <f ca="1">IF(ISERROR($V50),"",OFFSET('Smelter Look-up'!$C$4,$V50-4,0)&amp;"")</f>
        <v>Inner Mongolia Qiankun Gold and Silver Refinery Share Co., Ltd.</v>
      </c>
      <c r="S50" s="181" t="str">
        <f t="shared" ca="1" si="14"/>
        <v>CN</v>
      </c>
      <c r="T50" s="181" t="str">
        <f ca="1">IF(B50="","",IF(ISERROR(MATCH($J50,SorP!$B$1:$B$6226,0)),"",INDIRECT("'SorP'!$A$"&amp;MATCH($S50&amp;$J50,SorP!C:C,0))))</f>
        <v>CN-NM</v>
      </c>
      <c r="U50" s="201"/>
      <c r="V50" s="226">
        <f>IF(C50="",NA(),IF(OR(C50="Smelter not listed",C50="Smelter not yet identified"),MATCH($B50&amp;$D50,'Smelter Look-up'!$J:$J,0),MATCH($B50&amp;$C50,'Smelter Look-up'!$J:$J,0)))</f>
        <v>121</v>
      </c>
      <c r="X50" s="227">
        <f t="shared" si="15"/>
        <v>0</v>
      </c>
      <c r="AB50" s="228" t="str">
        <f t="shared" si="16"/>
        <v>GoldInner Mongolia Qiankun Gold and Silver Refinery Share Co., Ltd.</v>
      </c>
    </row>
    <row r="51" spans="1:28" s="227" customFormat="1" ht="121.5">
      <c r="A51" s="302" t="s">
        <v>664</v>
      </c>
      <c r="B51" s="293" t="s">
        <v>1098</v>
      </c>
      <c r="C51" s="294" t="s">
        <v>2250</v>
      </c>
      <c r="D51" s="295" t="s">
        <v>2250</v>
      </c>
      <c r="E51" s="293" t="s">
        <v>1069</v>
      </c>
      <c r="F51" s="293" t="s">
        <v>664</v>
      </c>
      <c r="G51" s="293" t="s">
        <v>13177</v>
      </c>
      <c r="H51" s="296" t="s">
        <v>15817</v>
      </c>
      <c r="I51" s="297" t="s">
        <v>1559</v>
      </c>
      <c r="J51" s="297" t="s">
        <v>13514</v>
      </c>
      <c r="K51" s="298" t="s">
        <v>15817</v>
      </c>
      <c r="L51" s="298" t="s">
        <v>15817</v>
      </c>
      <c r="M51" s="298" t="s">
        <v>15817</v>
      </c>
      <c r="N51" s="298" t="s">
        <v>15817</v>
      </c>
      <c r="O51" s="298" t="s">
        <v>15817</v>
      </c>
      <c r="P51" s="299" t="s">
        <v>15818</v>
      </c>
      <c r="Q51" s="300" t="s">
        <v>15817</v>
      </c>
      <c r="R51" s="182" t="str">
        <f ca="1">IF(ISERROR($V51),"",OFFSET('Smelter Look-up'!$C$4,$V51-4,0)&amp;"")</f>
        <v>Inner Mongolia Qiankun Gold and Silver Refinery Share Co., Ltd.</v>
      </c>
      <c r="S51" s="181" t="str">
        <f t="shared" ref="S51" ca="1" si="17">IF(B51="","",IF(ISERROR(MATCH($E51,CL,0)),"Unknown",INDIRECT("'C'!$A$"&amp;MATCH($E51,CL,0)+1)))</f>
        <v>CN</v>
      </c>
      <c r="T51" s="181" t="str">
        <f ca="1">IF(B51="","",IF(ISERROR(MATCH($J51,SorP!$B$1:$B$6226,0)),"",INDIRECT("'SorP'!$A$"&amp;MATCH($S51&amp;$J51,SorP!C:C,0))))</f>
        <v>CN-NM</v>
      </c>
      <c r="U51" s="201"/>
      <c r="V51" s="226">
        <f>IF(C51="",NA(),IF(OR(C51="Smelter not listed",C51="Smelter not yet identified"),MATCH($B51&amp;$D51,'Smelter Look-up'!$J:$J,0),MATCH($B51&amp;$C51,'Smelter Look-up'!$J:$J,0)))</f>
        <v>121</v>
      </c>
      <c r="X51" s="227">
        <f t="shared" ref="X51" si="18">IF(AND(C51="Smelter not listed",OR(LEN(D51)=0,LEN(E51)=0)),1,0)</f>
        <v>0</v>
      </c>
      <c r="AB51" s="228" t="str">
        <f t="shared" ref="AB51" si="19">B51&amp;C51</f>
        <v>GoldInner Mongolia Qiankun Gold and Silver Refinery Share Co., Ltd.</v>
      </c>
    </row>
    <row r="52" spans="1:28" s="227" customFormat="1" ht="67.5">
      <c r="A52" s="302" t="s">
        <v>665</v>
      </c>
      <c r="B52" s="293" t="s">
        <v>1098</v>
      </c>
      <c r="C52" s="294" t="s">
        <v>1194</v>
      </c>
      <c r="D52" s="295" t="s">
        <v>1194</v>
      </c>
      <c r="E52" s="293" t="s">
        <v>1077</v>
      </c>
      <c r="F52" s="293" t="s">
        <v>665</v>
      </c>
      <c r="G52" s="293" t="s">
        <v>13177</v>
      </c>
      <c r="H52" s="301" t="s">
        <v>15820</v>
      </c>
      <c r="I52" s="297" t="s">
        <v>1560</v>
      </c>
      <c r="J52" s="297" t="s">
        <v>1547</v>
      </c>
      <c r="K52" s="298" t="s">
        <v>15817</v>
      </c>
      <c r="L52" s="298" t="s">
        <v>15817</v>
      </c>
      <c r="M52" s="298" t="s">
        <v>15817</v>
      </c>
      <c r="N52" s="298" t="s">
        <v>15817</v>
      </c>
      <c r="O52" s="298" t="s">
        <v>15817</v>
      </c>
      <c r="P52" s="299" t="s">
        <v>15818</v>
      </c>
      <c r="Q52" s="300" t="s">
        <v>15827</v>
      </c>
      <c r="R52" s="182" t="str">
        <f ca="1">IF(ISERROR($V52),"",OFFSET('Smelter Look-up'!$C$4,$V52-4,0)&amp;"")</f>
        <v>Ishifuku Metal Industry Co., Ltd.</v>
      </c>
      <c r="S52" s="181" t="str">
        <f t="shared" ref="S52:S59" ca="1" si="20">IF(B52="","",IF(ISERROR(MATCH($E52,CL,0)),"Unknown",INDIRECT("'C'!$A$"&amp;MATCH($E52,CL,0)+1)))</f>
        <v>JP</v>
      </c>
      <c r="T52" s="181" t="str">
        <f ca="1">IF(B52="","",IF(ISERROR(MATCH($J52,SorP!$B$1:$B$6226,0)),"",INDIRECT("'SorP'!$A$"&amp;MATCH($S52&amp;$J52,SorP!C:C,0))))</f>
        <v>JP-11</v>
      </c>
      <c r="U52" s="201"/>
      <c r="V52" s="226">
        <f>IF(C52="",NA(),IF(OR(C52="Smelter not listed",C52="Smelter not yet identified"),MATCH($B52&amp;$D52,'Smelter Look-up'!$J:$J,0),MATCH($B52&amp;$C52,'Smelter Look-up'!$J:$J,0)))</f>
        <v>123</v>
      </c>
      <c r="X52" s="227">
        <f t="shared" ref="X52:X59" si="21">IF(AND(C52="Smelter not listed",OR(LEN(D52)=0,LEN(E52)=0)),1,0)</f>
        <v>0</v>
      </c>
      <c r="AB52" s="228" t="str">
        <f t="shared" ref="AB52:AB59" si="22">B52&amp;C52</f>
        <v>GoldIshifuku Metal Industry Co., Ltd.</v>
      </c>
    </row>
    <row r="53" spans="1:28" s="227" customFormat="1" ht="67.5">
      <c r="A53" s="302" t="s">
        <v>665</v>
      </c>
      <c r="B53" s="293" t="s">
        <v>1098</v>
      </c>
      <c r="C53" s="294" t="s">
        <v>1194</v>
      </c>
      <c r="D53" s="295" t="s">
        <v>1194</v>
      </c>
      <c r="E53" s="293" t="s">
        <v>1077</v>
      </c>
      <c r="F53" s="293" t="s">
        <v>665</v>
      </c>
      <c r="G53" s="293" t="s">
        <v>13177</v>
      </c>
      <c r="H53" s="301" t="s">
        <v>15820</v>
      </c>
      <c r="I53" s="297" t="s">
        <v>1560</v>
      </c>
      <c r="J53" s="297" t="s">
        <v>1547</v>
      </c>
      <c r="K53" s="298" t="s">
        <v>15817</v>
      </c>
      <c r="L53" s="298" t="s">
        <v>15817</v>
      </c>
      <c r="M53" s="298" t="s">
        <v>15817</v>
      </c>
      <c r="N53" s="298" t="s">
        <v>15817</v>
      </c>
      <c r="O53" s="298" t="s">
        <v>15817</v>
      </c>
      <c r="P53" s="299" t="s">
        <v>15818</v>
      </c>
      <c r="Q53" s="300" t="s">
        <v>15817</v>
      </c>
      <c r="R53" s="182" t="str">
        <f ca="1">IF(ISERROR($V53),"",OFFSET('Smelter Look-up'!$C$4,$V53-4,0)&amp;"")</f>
        <v>Ishifuku Metal Industry Co., Ltd.</v>
      </c>
      <c r="S53" s="181" t="str">
        <f t="shared" ca="1" si="20"/>
        <v>JP</v>
      </c>
      <c r="T53" s="181" t="str">
        <f ca="1">IF(B53="","",IF(ISERROR(MATCH($J53,SorP!$B$1:$B$6226,0)),"",INDIRECT("'SorP'!$A$"&amp;MATCH($S53&amp;$J53,SorP!C:C,0))))</f>
        <v>JP-11</v>
      </c>
      <c r="U53" s="201"/>
      <c r="V53" s="226">
        <f>IF(C53="",NA(),IF(OR(C53="Smelter not listed",C53="Smelter not yet identified"),MATCH($B53&amp;$D53,'Smelter Look-up'!$J:$J,0),MATCH($B53&amp;$C53,'Smelter Look-up'!$J:$J,0)))</f>
        <v>123</v>
      </c>
      <c r="X53" s="227">
        <f t="shared" si="21"/>
        <v>0</v>
      </c>
      <c r="AB53" s="228" t="str">
        <f t="shared" si="22"/>
        <v>GoldIshifuku Metal Industry Co., Ltd.</v>
      </c>
    </row>
    <row r="54" spans="1:28" s="227" customFormat="1" ht="67.5">
      <c r="A54" s="302" t="s">
        <v>665</v>
      </c>
      <c r="B54" s="293" t="s">
        <v>1098</v>
      </c>
      <c r="C54" s="294" t="s">
        <v>1194</v>
      </c>
      <c r="D54" s="295" t="s">
        <v>1194</v>
      </c>
      <c r="E54" s="293" t="s">
        <v>1077</v>
      </c>
      <c r="F54" s="293" t="s">
        <v>665</v>
      </c>
      <c r="G54" s="293" t="s">
        <v>13177</v>
      </c>
      <c r="H54" s="296" t="s">
        <v>15817</v>
      </c>
      <c r="I54" s="297" t="s">
        <v>1560</v>
      </c>
      <c r="J54" s="297" t="s">
        <v>1547</v>
      </c>
      <c r="K54" s="298" t="s">
        <v>15817</v>
      </c>
      <c r="L54" s="298" t="s">
        <v>15817</v>
      </c>
      <c r="M54" s="298" t="s">
        <v>15817</v>
      </c>
      <c r="N54" s="298" t="s">
        <v>15817</v>
      </c>
      <c r="O54" s="298" t="s">
        <v>15817</v>
      </c>
      <c r="P54" s="299" t="s">
        <v>15818</v>
      </c>
      <c r="Q54" s="300" t="s">
        <v>15817</v>
      </c>
      <c r="R54" s="182" t="str">
        <f ca="1">IF(ISERROR($V54),"",OFFSET('Smelter Look-up'!$C$4,$V54-4,0)&amp;"")</f>
        <v>Ishifuku Metal Industry Co., Ltd.</v>
      </c>
      <c r="S54" s="181" t="str">
        <f t="shared" ca="1" si="20"/>
        <v>JP</v>
      </c>
      <c r="T54" s="181" t="str">
        <f ca="1">IF(B54="","",IF(ISERROR(MATCH($J54,SorP!$B$1:$B$6226,0)),"",INDIRECT("'SorP'!$A$"&amp;MATCH($S54&amp;$J54,SorP!C:C,0))))</f>
        <v>JP-11</v>
      </c>
      <c r="U54" s="201"/>
      <c r="V54" s="226">
        <f>IF(C54="",NA(),IF(OR(C54="Smelter not listed",C54="Smelter not yet identified"),MATCH($B54&amp;$D54,'Smelter Look-up'!$J:$J,0),MATCH($B54&amp;$C54,'Smelter Look-up'!$J:$J,0)))</f>
        <v>123</v>
      </c>
      <c r="X54" s="227">
        <f t="shared" si="21"/>
        <v>0</v>
      </c>
      <c r="AB54" s="228" t="str">
        <f t="shared" si="22"/>
        <v>GoldIshifuku Metal Industry Co., Ltd.</v>
      </c>
    </row>
    <row r="55" spans="1:28" s="227" customFormat="1" ht="27">
      <c r="A55" s="302" t="s">
        <v>667</v>
      </c>
      <c r="B55" s="293" t="s">
        <v>1098</v>
      </c>
      <c r="C55" s="294" t="s">
        <v>879</v>
      </c>
      <c r="D55" s="295" t="s">
        <v>879</v>
      </c>
      <c r="E55" s="293" t="s">
        <v>1077</v>
      </c>
      <c r="F55" s="293" t="s">
        <v>667</v>
      </c>
      <c r="G55" s="293" t="s">
        <v>13177</v>
      </c>
      <c r="H55" s="296" t="s">
        <v>15817</v>
      </c>
      <c r="I55" s="297" t="s">
        <v>1562</v>
      </c>
      <c r="J55" s="297" t="s">
        <v>1562</v>
      </c>
      <c r="K55" s="298" t="s">
        <v>15817</v>
      </c>
      <c r="L55" s="298" t="s">
        <v>15817</v>
      </c>
      <c r="M55" s="298" t="s">
        <v>15817</v>
      </c>
      <c r="N55" s="298" t="s">
        <v>15817</v>
      </c>
      <c r="O55" s="298" t="s">
        <v>15817</v>
      </c>
      <c r="P55" s="299" t="s">
        <v>15818</v>
      </c>
      <c r="Q55" s="300" t="s">
        <v>15817</v>
      </c>
      <c r="R55" s="182" t="str">
        <f ca="1">IF(ISERROR($V55),"",OFFSET('Smelter Look-up'!$C$4,$V55-4,0)&amp;"")</f>
        <v>Japan Mint</v>
      </c>
      <c r="S55" s="181" t="str">
        <f t="shared" ca="1" si="20"/>
        <v>JP</v>
      </c>
      <c r="T55" s="181" t="str">
        <f ca="1">IF(B55="","",IF(ISERROR(MATCH($J55,SorP!$B$1:$B$6226,0)),"",INDIRECT("'SorP'!$A$"&amp;MATCH($S55&amp;$J55,SorP!C:C,0))))</f>
        <v>JP-27</v>
      </c>
      <c r="U55" s="201"/>
      <c r="V55" s="226">
        <f>IF(C55="",NA(),IF(OR(C55="Smelter not listed",C55="Smelter not yet identified"),MATCH($B55&amp;$D55,'Smelter Look-up'!$J:$J,0),MATCH($B55&amp;$C55,'Smelter Look-up'!$J:$J,0)))</f>
        <v>127</v>
      </c>
      <c r="X55" s="227">
        <f t="shared" si="21"/>
        <v>0</v>
      </c>
      <c r="AB55" s="228" t="str">
        <f t="shared" si="22"/>
        <v>GoldJapan Mint</v>
      </c>
    </row>
    <row r="56" spans="1:28" s="227" customFormat="1" ht="54">
      <c r="A56" s="302" t="s">
        <v>668</v>
      </c>
      <c r="B56" s="293" t="s">
        <v>1098</v>
      </c>
      <c r="C56" s="294" t="s">
        <v>2251</v>
      </c>
      <c r="D56" s="295" t="s">
        <v>2251</v>
      </c>
      <c r="E56" s="293" t="s">
        <v>1069</v>
      </c>
      <c r="F56" s="293" t="s">
        <v>668</v>
      </c>
      <c r="G56" s="293" t="s">
        <v>13177</v>
      </c>
      <c r="H56" s="301" t="s">
        <v>15820</v>
      </c>
      <c r="I56" s="297" t="s">
        <v>1563</v>
      </c>
      <c r="J56" s="297" t="s">
        <v>13531</v>
      </c>
      <c r="K56" s="298" t="s">
        <v>15817</v>
      </c>
      <c r="L56" s="298" t="s">
        <v>15817</v>
      </c>
      <c r="M56" s="298" t="s">
        <v>15817</v>
      </c>
      <c r="N56" s="298" t="s">
        <v>15817</v>
      </c>
      <c r="O56" s="298" t="s">
        <v>15817</v>
      </c>
      <c r="P56" s="299" t="s">
        <v>15818</v>
      </c>
      <c r="Q56" s="300" t="s">
        <v>15817</v>
      </c>
      <c r="R56" s="182" t="str">
        <f ca="1">IF(ISERROR($V56),"",OFFSET('Smelter Look-up'!$C$4,$V56-4,0)&amp;"")</f>
        <v>Jiangxi Copper Co., Ltd.</v>
      </c>
      <c r="S56" s="181" t="str">
        <f t="shared" ca="1" si="20"/>
        <v>CN</v>
      </c>
      <c r="T56" s="181" t="str">
        <f ca="1">IF(B56="","",IF(ISERROR(MATCH($J56,SorP!$B$1:$B$6226,0)),"",INDIRECT("'SorP'!$A$"&amp;MATCH($S56&amp;$J56,SorP!C:C,0))))</f>
        <v>CN-JX</v>
      </c>
      <c r="U56" s="201"/>
      <c r="V56" s="226">
        <f>IF(C56="",NA(),IF(OR(C56="Smelter not listed",C56="Smelter not yet identified"),MATCH($B56&amp;$D56,'Smelter Look-up'!$J:$J,0),MATCH($B56&amp;$C56,'Smelter Look-up'!$J:$J,0)))</f>
        <v>129</v>
      </c>
      <c r="X56" s="227">
        <f t="shared" si="21"/>
        <v>0</v>
      </c>
      <c r="AB56" s="228" t="str">
        <f t="shared" si="22"/>
        <v>GoldJiangxi Copper Co., Ltd.</v>
      </c>
    </row>
    <row r="57" spans="1:28" s="227" customFormat="1" ht="67.5">
      <c r="A57" s="302" t="s">
        <v>673</v>
      </c>
      <c r="B57" s="293" t="s">
        <v>1098</v>
      </c>
      <c r="C57" s="294" t="s">
        <v>52</v>
      </c>
      <c r="D57" s="295" t="s">
        <v>52</v>
      </c>
      <c r="E57" s="293" t="s">
        <v>1077</v>
      </c>
      <c r="F57" s="293" t="s">
        <v>673</v>
      </c>
      <c r="G57" s="293" t="s">
        <v>13177</v>
      </c>
      <c r="H57" s="296" t="s">
        <v>15817</v>
      </c>
      <c r="I57" s="297" t="s">
        <v>2314</v>
      </c>
      <c r="J57" s="297" t="s">
        <v>6611</v>
      </c>
      <c r="K57" s="298" t="s">
        <v>15819</v>
      </c>
      <c r="L57" s="298" t="s">
        <v>15819</v>
      </c>
      <c r="M57" s="298" t="s">
        <v>15817</v>
      </c>
      <c r="N57" s="298" t="s">
        <v>15817</v>
      </c>
      <c r="O57" s="298" t="s">
        <v>15817</v>
      </c>
      <c r="P57" s="299" t="s">
        <v>15818</v>
      </c>
      <c r="Q57" s="300" t="s">
        <v>15817</v>
      </c>
      <c r="R57" s="182" t="str">
        <f ca="1">IF(ISERROR($V57),"",OFFSET('Smelter Look-up'!$C$4,$V57-4,0)&amp;"")</f>
        <v>JX Nippon Mining &amp; Metals Co., Ltd.</v>
      </c>
      <c r="S57" s="181" t="str">
        <f t="shared" ca="1" si="20"/>
        <v>JP</v>
      </c>
      <c r="T57" s="181" t="str">
        <f ca="1">IF(B57="","",IF(ISERROR(MATCH($J57,SorP!$B$1:$B$6226,0)),"",INDIRECT("'SorP'!$A$"&amp;MATCH($S57&amp;$J57,SorP!C:C,0))))</f>
        <v>JP-44</v>
      </c>
      <c r="U57" s="201"/>
      <c r="V57" s="226">
        <f>IF(C57="",NA(),IF(OR(C57="Smelter not listed",C57="Smelter not yet identified"),MATCH($B57&amp;$D57,'Smelter Look-up'!$J:$J,0),MATCH($B57&amp;$C57,'Smelter Look-up'!$J:$J,0)))</f>
        <v>137</v>
      </c>
      <c r="X57" s="227">
        <f t="shared" si="21"/>
        <v>0</v>
      </c>
      <c r="AB57" s="228" t="str">
        <f t="shared" si="22"/>
        <v>GoldJX Nippon Mining &amp; Metals Co., Ltd.</v>
      </c>
    </row>
    <row r="58" spans="1:28" s="227" customFormat="1" ht="67.5">
      <c r="A58" s="302" t="s">
        <v>676</v>
      </c>
      <c r="B58" s="293" t="s">
        <v>1098</v>
      </c>
      <c r="C58" s="294" t="s">
        <v>675</v>
      </c>
      <c r="D58" s="295" t="s">
        <v>675</v>
      </c>
      <c r="E58" s="293" t="s">
        <v>2384</v>
      </c>
      <c r="F58" s="293" t="s">
        <v>676</v>
      </c>
      <c r="G58" s="293" t="s">
        <v>13177</v>
      </c>
      <c r="H58" s="296" t="s">
        <v>15817</v>
      </c>
      <c r="I58" s="297" t="s">
        <v>1573</v>
      </c>
      <c r="J58" s="297" t="s">
        <v>1566</v>
      </c>
      <c r="K58" s="298" t="s">
        <v>15819</v>
      </c>
      <c r="L58" s="298" t="s">
        <v>15819</v>
      </c>
      <c r="M58" s="298" t="s">
        <v>15817</v>
      </c>
      <c r="N58" s="298" t="s">
        <v>15817</v>
      </c>
      <c r="O58" s="298" t="s">
        <v>15817</v>
      </c>
      <c r="P58" s="299" t="s">
        <v>15818</v>
      </c>
      <c r="Q58" s="300" t="s">
        <v>15817</v>
      </c>
      <c r="R58" s="182" t="str">
        <f ca="1">IF(ISERROR($V58),"",OFFSET('Smelter Look-up'!$C$4,$V58-4,0)&amp;"")</f>
        <v>Kennecott Utah Copper LLC</v>
      </c>
      <c r="S58" s="181" t="str">
        <f t="shared" ca="1" si="20"/>
        <v>US</v>
      </c>
      <c r="T58" s="181" t="str">
        <f ca="1">IF(B58="","",IF(ISERROR(MATCH($J58,SorP!$B$1:$B$6226,0)),"",INDIRECT("'SorP'!$A$"&amp;MATCH($S58&amp;$J58,SorP!C:C,0))))</f>
        <v>US-UT</v>
      </c>
      <c r="U58" s="201"/>
      <c r="V58" s="226">
        <f>IF(C58="",NA(),IF(OR(C58="Smelter not listed",C58="Smelter not yet identified"),MATCH($B58&amp;$D58,'Smelter Look-up'!$J:$J,0),MATCH($B58&amp;$C58,'Smelter Look-up'!$J:$J,0)))</f>
        <v>142</v>
      </c>
      <c r="X58" s="227">
        <f t="shared" si="21"/>
        <v>0</v>
      </c>
      <c r="AB58" s="228" t="str">
        <f t="shared" si="22"/>
        <v>GoldKennecott Utah Copper LLC</v>
      </c>
    </row>
    <row r="59" spans="1:28" s="227" customFormat="1" ht="67.5">
      <c r="A59" s="302" t="s">
        <v>1354</v>
      </c>
      <c r="B59" s="293" t="s">
        <v>1098</v>
      </c>
      <c r="C59" s="294" t="s">
        <v>12653</v>
      </c>
      <c r="D59" s="295" t="s">
        <v>12653</v>
      </c>
      <c r="E59" s="293" t="s">
        <v>853</v>
      </c>
      <c r="F59" s="293" t="s">
        <v>1354</v>
      </c>
      <c r="G59" s="293" t="s">
        <v>13177</v>
      </c>
      <c r="H59" s="296" t="s">
        <v>15817</v>
      </c>
      <c r="I59" s="297" t="s">
        <v>1661</v>
      </c>
      <c r="J59" s="297" t="s">
        <v>9441</v>
      </c>
      <c r="K59" s="298" t="s">
        <v>15817</v>
      </c>
      <c r="L59" s="298" t="s">
        <v>15817</v>
      </c>
      <c r="M59" s="298" t="s">
        <v>15817</v>
      </c>
      <c r="N59" s="298" t="s">
        <v>15817</v>
      </c>
      <c r="O59" s="298" t="s">
        <v>15817</v>
      </c>
      <c r="P59" s="299" t="s">
        <v>15818</v>
      </c>
      <c r="Q59" s="300" t="s">
        <v>15817</v>
      </c>
      <c r="R59" s="182" t="str">
        <f ca="1">IF(ISERROR($V59),"",OFFSET('Smelter Look-up'!$C$4,$V59-4,0)&amp;"")</f>
        <v>KGHM Polska Miedz Spolka Akcyjna</v>
      </c>
      <c r="S59" s="181" t="str">
        <f t="shared" ca="1" si="20"/>
        <v>PL</v>
      </c>
      <c r="T59" s="181" t="str">
        <f ca="1">IF(B59="","",IF(ISERROR(MATCH($J59,SorP!$B$1:$B$6226,0)),"",INDIRECT("'SorP'!$A$"&amp;MATCH($S59&amp;$J59,SorP!C:C,0))))</f>
        <v>PL-02</v>
      </c>
      <c r="U59" s="201"/>
      <c r="V59" s="226">
        <f>IF(C59="",NA(),IF(OR(C59="Smelter not listed",C59="Smelter not yet identified"),MATCH($B59&amp;$D59,'Smelter Look-up'!$J:$J,0),MATCH($B59&amp;$C59,'Smelter Look-up'!$J:$J,0)))</f>
        <v>144</v>
      </c>
      <c r="X59" s="227">
        <f t="shared" si="21"/>
        <v>0</v>
      </c>
      <c r="AB59" s="228" t="str">
        <f t="shared" si="22"/>
        <v>GoldKGHM Polska Miedz Spolka Akcyjna</v>
      </c>
    </row>
    <row r="60" spans="1:28" s="227" customFormat="1" ht="40.5">
      <c r="A60" s="302" t="s">
        <v>1678</v>
      </c>
      <c r="B60" s="293" t="s">
        <v>1098</v>
      </c>
      <c r="C60" s="294" t="s">
        <v>2254</v>
      </c>
      <c r="D60" s="295" t="s">
        <v>2254</v>
      </c>
      <c r="E60" s="293" t="s">
        <v>1080</v>
      </c>
      <c r="F60" s="293" t="s">
        <v>1678</v>
      </c>
      <c r="G60" s="293" t="s">
        <v>13177</v>
      </c>
      <c r="H60" s="296" t="s">
        <v>15817</v>
      </c>
      <c r="I60" s="297" t="s">
        <v>15846</v>
      </c>
      <c r="J60" s="297" t="s">
        <v>12824</v>
      </c>
      <c r="K60" s="298" t="s">
        <v>15817</v>
      </c>
      <c r="L60" s="298" t="s">
        <v>15817</v>
      </c>
      <c r="M60" s="298" t="s">
        <v>15817</v>
      </c>
      <c r="N60" s="298" t="s">
        <v>15817</v>
      </c>
      <c r="O60" s="298" t="s">
        <v>15817</v>
      </c>
      <c r="P60" s="299" t="s">
        <v>15818</v>
      </c>
      <c r="Q60" s="300" t="s">
        <v>15817</v>
      </c>
      <c r="R60" s="182" t="str">
        <f ca="1">IF(ISERROR($V60),"",OFFSET('Smelter Look-up'!$C$4,$V60-4,0)&amp;"")</f>
        <v>Korea Zinc Co., Ltd.</v>
      </c>
      <c r="S60" s="181" t="str">
        <f t="shared" ref="S60:S67" ca="1" si="23">IF(B60="","",IF(ISERROR(MATCH($E60,CL,0)),"Unknown",INDIRECT("'C'!$A$"&amp;MATCH($E60,CL,0)+1)))</f>
        <v>KR</v>
      </c>
      <c r="T60" s="181" t="str">
        <f ca="1">IF(B60="","",IF(ISERROR(MATCH($J60,SorP!$B$1:$B$6226,0)),"",INDIRECT("'SorP'!$A$"&amp;MATCH($S60&amp;$J60,SorP!C:C,0))))</f>
        <v>KR-11</v>
      </c>
      <c r="U60" s="201"/>
      <c r="V60" s="226">
        <f>IF(C60="",NA(),IF(OR(C60="Smelter not listed",C60="Smelter not yet identified"),MATCH($B60&amp;$D60,'Smelter Look-up'!$J:$J,0),MATCH($B60&amp;$C60,'Smelter Look-up'!$J:$J,0)))</f>
        <v>150</v>
      </c>
      <c r="X60" s="227">
        <f t="shared" ref="X60:X67" si="24">IF(AND(C60="Smelter not listed",OR(LEN(D60)=0,LEN(E60)=0)),1,0)</f>
        <v>0</v>
      </c>
      <c r="AB60" s="228" t="str">
        <f t="shared" ref="AB60:AB67" si="25">B60&amp;C60</f>
        <v>GoldKorea Zinc Co., Ltd.</v>
      </c>
    </row>
    <row r="61" spans="1:28" s="227" customFormat="1" ht="40.5">
      <c r="A61" s="302" t="s">
        <v>2392</v>
      </c>
      <c r="B61" s="293" t="s">
        <v>1098</v>
      </c>
      <c r="C61" s="294" t="s">
        <v>2391</v>
      </c>
      <c r="D61" s="295" t="s">
        <v>2391</v>
      </c>
      <c r="E61" s="293" t="s">
        <v>1060</v>
      </c>
      <c r="F61" s="293" t="s">
        <v>2392</v>
      </c>
      <c r="G61" s="293" t="s">
        <v>13177</v>
      </c>
      <c r="H61" s="296" t="s">
        <v>15817</v>
      </c>
      <c r="I61" s="297" t="s">
        <v>2402</v>
      </c>
      <c r="J61" s="297" t="s">
        <v>2402</v>
      </c>
      <c r="K61" s="298" t="s">
        <v>15817</v>
      </c>
      <c r="L61" s="298" t="s">
        <v>15817</v>
      </c>
      <c r="M61" s="298" t="s">
        <v>15817</v>
      </c>
      <c r="N61" s="298" t="s">
        <v>15817</v>
      </c>
      <c r="O61" s="298" t="s">
        <v>15817</v>
      </c>
      <c r="P61" s="299" t="s">
        <v>15818</v>
      </c>
      <c r="Q61" s="300" t="s">
        <v>15817</v>
      </c>
      <c r="R61" s="182" t="str">
        <f ca="1">IF(ISERROR($V61),"",OFFSET('Smelter Look-up'!$C$4,$V61-4,0)&amp;"")</f>
        <v>L'Orfebre S.A.</v>
      </c>
      <c r="S61" s="181" t="str">
        <f t="shared" ca="1" si="23"/>
        <v>AD</v>
      </c>
      <c r="T61" s="181" t="str">
        <f ca="1">IF(B61="","",IF(ISERROR(MATCH($J61,SorP!$B$1:$B$6226,0)),"",INDIRECT("'SorP'!$A$"&amp;MATCH($S61&amp;$J61,SorP!C:C,0))))</f>
        <v>AD-07</v>
      </c>
      <c r="U61" s="201"/>
      <c r="V61" s="226">
        <f>IF(C61="",NA(),IF(OR(C61="Smelter not listed",C61="Smelter not yet identified"),MATCH($B61&amp;$D61,'Smelter Look-up'!$J:$J,0),MATCH($B61&amp;$C61,'Smelter Look-up'!$J:$J,0)))</f>
        <v>162</v>
      </c>
      <c r="X61" s="227">
        <f t="shared" si="24"/>
        <v>0</v>
      </c>
      <c r="AB61" s="228" t="str">
        <f t="shared" si="25"/>
        <v>GoldL'Orfebre S.A.</v>
      </c>
    </row>
    <row r="62" spans="1:28" s="227" customFormat="1" ht="27">
      <c r="A62" s="302" t="s">
        <v>681</v>
      </c>
      <c r="B62" s="293" t="s">
        <v>1098</v>
      </c>
      <c r="C62" s="294" t="s">
        <v>15610</v>
      </c>
      <c r="D62" s="295" t="s">
        <v>15847</v>
      </c>
      <c r="E62" s="293" t="s">
        <v>1080</v>
      </c>
      <c r="F62" s="293" t="s">
        <v>681</v>
      </c>
      <c r="G62" s="293" t="s">
        <v>13177</v>
      </c>
      <c r="H62" s="296" t="s">
        <v>15817</v>
      </c>
      <c r="I62" s="297" t="s">
        <v>1579</v>
      </c>
      <c r="J62" s="297" t="s">
        <v>12814</v>
      </c>
      <c r="K62" s="298" t="s">
        <v>15819</v>
      </c>
      <c r="L62" s="298" t="s">
        <v>15819</v>
      </c>
      <c r="M62" s="298" t="s">
        <v>15817</v>
      </c>
      <c r="N62" s="298" t="s">
        <v>15817</v>
      </c>
      <c r="O62" s="298" t="s">
        <v>15817</v>
      </c>
      <c r="P62" s="299" t="s">
        <v>15818</v>
      </c>
      <c r="Q62" s="300" t="s">
        <v>15817</v>
      </c>
      <c r="R62" s="182" t="str">
        <f ca="1">IF(ISERROR($V62),"",OFFSET('Smelter Look-up'!$C$4,$V62-4,0)&amp;"")</f>
        <v>LS MnM Inc.</v>
      </c>
      <c r="S62" s="181" t="str">
        <f t="shared" ca="1" si="23"/>
        <v>KR</v>
      </c>
      <c r="T62" s="181" t="str">
        <f ca="1">IF(B62="","",IF(ISERROR(MATCH($J62,SorP!$B$1:$B$6226,0)),"",INDIRECT("'SorP'!$A$"&amp;MATCH($S62&amp;$J62,SorP!C:C,0))))</f>
        <v>KR-31</v>
      </c>
      <c r="U62" s="201"/>
      <c r="V62" s="226">
        <f>IF(C62="",NA(),IF(OR(C62="Smelter not listed",C62="Smelter not yet identified"),MATCH($B62&amp;$D62,'Smelter Look-up'!$J:$J,0),MATCH($B62&amp;$C62,'Smelter Look-up'!$J:$J,0)))</f>
        <v>163</v>
      </c>
      <c r="X62" s="227">
        <f t="shared" si="24"/>
        <v>0</v>
      </c>
      <c r="AB62" s="228" t="str">
        <f t="shared" si="25"/>
        <v>GoldLS MnM Inc.</v>
      </c>
    </row>
    <row r="63" spans="1:28" s="227" customFormat="1" ht="38.5" customHeight="1">
      <c r="A63" s="302" t="s">
        <v>2461</v>
      </c>
      <c r="B63" s="293" t="s">
        <v>1098</v>
      </c>
      <c r="C63" s="294" t="s">
        <v>2460</v>
      </c>
      <c r="D63" s="295" t="s">
        <v>2460</v>
      </c>
      <c r="E63" s="293" t="s">
        <v>1065</v>
      </c>
      <c r="F63" s="293" t="s">
        <v>2461</v>
      </c>
      <c r="G63" s="293" t="s">
        <v>13177</v>
      </c>
      <c r="H63" s="296" t="s">
        <v>15817</v>
      </c>
      <c r="I63" s="297" t="s">
        <v>2462</v>
      </c>
      <c r="J63" s="297" t="s">
        <v>1640</v>
      </c>
      <c r="K63" s="298" t="s">
        <v>15817</v>
      </c>
      <c r="L63" s="298" t="s">
        <v>15817</v>
      </c>
      <c r="M63" s="298" t="s">
        <v>15817</v>
      </c>
      <c r="N63" s="298" t="s">
        <v>15817</v>
      </c>
      <c r="O63" s="298" t="s">
        <v>15817</v>
      </c>
      <c r="P63" s="299" t="s">
        <v>15818</v>
      </c>
      <c r="Q63" s="300" t="s">
        <v>15817</v>
      </c>
      <c r="R63" s="182" t="str">
        <f ca="1">IF(ISERROR($V63),"",OFFSET('Smelter Look-up'!$C$4,$V63-4,0)&amp;"")</f>
        <v>Marsam Metals</v>
      </c>
      <c r="S63" s="181" t="str">
        <f t="shared" ca="1" si="23"/>
        <v>BR</v>
      </c>
      <c r="T63" s="181" t="str">
        <f ca="1">IF(B63="","",IF(ISERROR(MATCH($J63,SorP!$B$1:$B$6226,0)),"",INDIRECT("'SorP'!$A$"&amp;MATCH($S63&amp;$J63,SorP!C:C,0))))</f>
        <v>BR-SP</v>
      </c>
      <c r="U63" s="201"/>
      <c r="V63" s="226">
        <f>IF(C63="",NA(),IF(OR(C63="Smelter not listed",C63="Smelter not yet identified"),MATCH($B63&amp;$D63,'Smelter Look-up'!$J:$J,0),MATCH($B63&amp;$C63,'Smelter Look-up'!$J:$J,0)))</f>
        <v>168</v>
      </c>
      <c r="X63" s="227">
        <f t="shared" si="24"/>
        <v>0</v>
      </c>
      <c r="AB63" s="228" t="str">
        <f t="shared" si="25"/>
        <v>GoldMarsam Metals</v>
      </c>
    </row>
    <row r="64" spans="1:28" s="227" customFormat="1" ht="38.5" customHeight="1">
      <c r="A64" s="302" t="s">
        <v>684</v>
      </c>
      <c r="B64" s="293" t="s">
        <v>1098</v>
      </c>
      <c r="C64" s="294" t="s">
        <v>881</v>
      </c>
      <c r="D64" s="295" t="s">
        <v>881</v>
      </c>
      <c r="E64" s="293" t="s">
        <v>2384</v>
      </c>
      <c r="F64" s="293" t="s">
        <v>684</v>
      </c>
      <c r="G64" s="293" t="s">
        <v>13177</v>
      </c>
      <c r="H64" s="301" t="s">
        <v>15820</v>
      </c>
      <c r="I64" s="297" t="s">
        <v>1582</v>
      </c>
      <c r="J64" s="297" t="s">
        <v>1583</v>
      </c>
      <c r="K64" s="298" t="s">
        <v>15817</v>
      </c>
      <c r="L64" s="298" t="s">
        <v>15817</v>
      </c>
      <c r="M64" s="298" t="s">
        <v>15817</v>
      </c>
      <c r="N64" s="298" t="s">
        <v>15817</v>
      </c>
      <c r="O64" s="298" t="s">
        <v>15826</v>
      </c>
      <c r="P64" s="299" t="s">
        <v>15818</v>
      </c>
      <c r="Q64" s="300" t="s">
        <v>15823</v>
      </c>
      <c r="R64" s="182" t="str">
        <f ca="1">IF(ISERROR($V64),"",OFFSET('Smelter Look-up'!$C$4,$V64-4,0)&amp;"")</f>
        <v>Materion</v>
      </c>
      <c r="S64" s="181" t="str">
        <f t="shared" ca="1" si="23"/>
        <v>US</v>
      </c>
      <c r="T64" s="181" t="str">
        <f ca="1">IF(B64="","",IF(ISERROR(MATCH($J64,SorP!$B$1:$B$6226,0)),"",INDIRECT("'SorP'!$A$"&amp;MATCH($S64&amp;$J64,SorP!C:C,0))))</f>
        <v>US-NY</v>
      </c>
      <c r="U64" s="201"/>
      <c r="V64" s="226">
        <f>IF(C64="",NA(),IF(OR(C64="Smelter not listed",C64="Smelter not yet identified"),MATCH($B64&amp;$D64,'Smelter Look-up'!$J:$J,0),MATCH($B64&amp;$C64,'Smelter Look-up'!$J:$J,0)))</f>
        <v>169</v>
      </c>
      <c r="X64" s="227">
        <f t="shared" si="24"/>
        <v>0</v>
      </c>
      <c r="AB64" s="228" t="str">
        <f t="shared" si="25"/>
        <v>GoldMaterion</v>
      </c>
    </row>
    <row r="65" spans="1:28" s="227" customFormat="1" ht="81">
      <c r="A65" s="302" t="s">
        <v>14936</v>
      </c>
      <c r="B65" s="293" t="s">
        <v>1098</v>
      </c>
      <c r="C65" s="294" t="s">
        <v>14935</v>
      </c>
      <c r="D65" s="295" t="s">
        <v>14935</v>
      </c>
      <c r="E65" s="293" t="s">
        <v>864</v>
      </c>
      <c r="F65" s="293" t="s">
        <v>14936</v>
      </c>
      <c r="G65" s="293" t="s">
        <v>13177</v>
      </c>
      <c r="H65" s="296" t="s">
        <v>15817</v>
      </c>
      <c r="I65" s="297" t="s">
        <v>15289</v>
      </c>
      <c r="J65" s="297" t="s">
        <v>1610</v>
      </c>
      <c r="K65" s="298" t="s">
        <v>15817</v>
      </c>
      <c r="L65" s="298" t="s">
        <v>15817</v>
      </c>
      <c r="M65" s="298" t="s">
        <v>15817</v>
      </c>
      <c r="N65" s="298" t="s">
        <v>15817</v>
      </c>
      <c r="O65" s="298" t="s">
        <v>15817</v>
      </c>
      <c r="P65" s="299" t="s">
        <v>15818</v>
      </c>
      <c r="Q65" s="300" t="s">
        <v>15817</v>
      </c>
      <c r="R65" s="182" t="str">
        <f ca="1">IF(ISERROR($V65),"",OFFSET('Smelter Look-up'!$C$4,$V65-4,0)&amp;"")</f>
        <v>Metal Concentrators SA (Pty) Ltd.</v>
      </c>
      <c r="S65" s="181" t="str">
        <f t="shared" ca="1" si="23"/>
        <v>ZA</v>
      </c>
      <c r="T65" s="181" t="str">
        <f ca="1">IF(B65="","",IF(ISERROR(MATCH($J65,SorP!$B$1:$B$6226,0)),"",INDIRECT("'SorP'!$A$"&amp;MATCH($S65&amp;$J65,SorP!C:C,0))))</f>
        <v>ZA-GP</v>
      </c>
      <c r="U65" s="201"/>
      <c r="V65" s="226">
        <f>IF(C65="",NA(),IF(OR(C65="Smelter not listed",C65="Smelter not yet identified"),MATCH($B65&amp;$D65,'Smelter Look-up'!$J:$J,0),MATCH($B65&amp;$C65,'Smelter Look-up'!$J:$J,0)))</f>
        <v>173</v>
      </c>
      <c r="X65" s="227">
        <f t="shared" si="24"/>
        <v>0</v>
      </c>
      <c r="AB65" s="228" t="str">
        <f t="shared" si="25"/>
        <v>GoldMetal Concentrators SA (Pty) Ltd.</v>
      </c>
    </row>
    <row r="66" spans="1:28" s="227" customFormat="1" ht="94.5">
      <c r="A66" s="302" t="s">
        <v>686</v>
      </c>
      <c r="B66" s="293" t="s">
        <v>1098</v>
      </c>
      <c r="C66" s="294" t="s">
        <v>2105</v>
      </c>
      <c r="D66" s="295" t="s">
        <v>2105</v>
      </c>
      <c r="E66" s="293" t="s">
        <v>1069</v>
      </c>
      <c r="F66" s="293" t="s">
        <v>686</v>
      </c>
      <c r="G66" s="293" t="s">
        <v>13177</v>
      </c>
      <c r="H66" s="296" t="s">
        <v>15817</v>
      </c>
      <c r="I66" s="297" t="s">
        <v>1587</v>
      </c>
      <c r="J66" s="297" t="s">
        <v>15604</v>
      </c>
      <c r="K66" s="298" t="s">
        <v>15817</v>
      </c>
      <c r="L66" s="298" t="s">
        <v>15817</v>
      </c>
      <c r="M66" s="298" t="s">
        <v>15817</v>
      </c>
      <c r="N66" s="298" t="s">
        <v>15817</v>
      </c>
      <c r="O66" s="298" t="s">
        <v>15817</v>
      </c>
      <c r="P66" s="299" t="s">
        <v>15818</v>
      </c>
      <c r="Q66" s="300" t="s">
        <v>15817</v>
      </c>
      <c r="R66" s="182" t="str">
        <f ca="1">IF(ISERROR($V66),"",OFFSET('Smelter Look-up'!$C$4,$V66-4,0)&amp;"")</f>
        <v>Metalor Technologies (Hong Kong) Ltd.</v>
      </c>
      <c r="S66" s="181" t="str">
        <f t="shared" ca="1" si="23"/>
        <v>CN</v>
      </c>
      <c r="T66" s="181" t="str">
        <f ca="1">IF(B66="","",IF(ISERROR(MATCH($J66,SorP!$B$1:$B$6226,0)),"",INDIRECT("'SorP'!$A$"&amp;MATCH($S66&amp;$J66,SorP!C:C,0))))</f>
        <v>CN-HK</v>
      </c>
      <c r="U66" s="201"/>
      <c r="V66" s="226">
        <f>IF(C66="",NA(),IF(OR(C66="Smelter not listed",C66="Smelter not yet identified"),MATCH($B66&amp;$D66,'Smelter Look-up'!$J:$J,0),MATCH($B66&amp;$C66,'Smelter Look-up'!$J:$J,0)))</f>
        <v>178</v>
      </c>
      <c r="X66" s="227">
        <f t="shared" si="24"/>
        <v>0</v>
      </c>
      <c r="AB66" s="228" t="str">
        <f t="shared" si="25"/>
        <v>GoldMetalor Technologies (Hong Kong) Ltd.</v>
      </c>
    </row>
    <row r="67" spans="1:28" s="227" customFormat="1" ht="94.5">
      <c r="A67" s="302" t="s">
        <v>686</v>
      </c>
      <c r="B67" s="293" t="s">
        <v>1098</v>
      </c>
      <c r="C67" s="294" t="s">
        <v>2105</v>
      </c>
      <c r="D67" s="295" t="s">
        <v>2105</v>
      </c>
      <c r="E67" s="293" t="s">
        <v>1069</v>
      </c>
      <c r="F67" s="293" t="s">
        <v>686</v>
      </c>
      <c r="G67" s="293" t="s">
        <v>13177</v>
      </c>
      <c r="H67" s="301" t="s">
        <v>15820</v>
      </c>
      <c r="I67" s="297" t="s">
        <v>1587</v>
      </c>
      <c r="J67" s="297" t="s">
        <v>15848</v>
      </c>
      <c r="K67" s="298" t="s">
        <v>15817</v>
      </c>
      <c r="L67" s="298" t="s">
        <v>15817</v>
      </c>
      <c r="M67" s="298" t="s">
        <v>15817</v>
      </c>
      <c r="N67" s="298" t="s">
        <v>15817</v>
      </c>
      <c r="O67" s="298" t="s">
        <v>15817</v>
      </c>
      <c r="P67" s="299" t="s">
        <v>15818</v>
      </c>
      <c r="Q67" s="300" t="s">
        <v>15817</v>
      </c>
      <c r="R67" s="182" t="str">
        <f ca="1">IF(ISERROR($V67),"",OFFSET('Smelter Look-up'!$C$4,$V67-4,0)&amp;"")</f>
        <v>Metalor Technologies (Hong Kong) Ltd.</v>
      </c>
      <c r="S67" s="181" t="str">
        <f t="shared" ca="1" si="23"/>
        <v>CN</v>
      </c>
      <c r="T67" s="181" t="str">
        <f ca="1">IF(B67="","",IF(ISERROR(MATCH($J67,SorP!$B$1:$B$6226,0)),"",INDIRECT("'SorP'!$A$"&amp;MATCH($S67&amp;$J67,SorP!C:C,0))))</f>
        <v/>
      </c>
      <c r="U67" s="201"/>
      <c r="V67" s="226">
        <f>IF(C67="",NA(),IF(OR(C67="Smelter not listed",C67="Smelter not yet identified"),MATCH($B67&amp;$D67,'Smelter Look-up'!$J:$J,0),MATCH($B67&amp;$C67,'Smelter Look-up'!$J:$J,0)))</f>
        <v>178</v>
      </c>
      <c r="X67" s="227">
        <f t="shared" si="24"/>
        <v>0</v>
      </c>
      <c r="AB67" s="228" t="str">
        <f t="shared" si="25"/>
        <v>GoldMetalor Technologies (Hong Kong) Ltd.</v>
      </c>
    </row>
    <row r="68" spans="1:28" s="227" customFormat="1" ht="81">
      <c r="A68" s="302" t="s">
        <v>1586</v>
      </c>
      <c r="B68" s="293" t="s">
        <v>1098</v>
      </c>
      <c r="C68" s="294" t="s">
        <v>1585</v>
      </c>
      <c r="D68" s="295" t="s">
        <v>1585</v>
      </c>
      <c r="E68" s="293" t="s">
        <v>1069</v>
      </c>
      <c r="F68" s="293" t="s">
        <v>1586</v>
      </c>
      <c r="G68" s="293" t="s">
        <v>13177</v>
      </c>
      <c r="H68" s="301" t="s">
        <v>15820</v>
      </c>
      <c r="I68" s="297" t="s">
        <v>2464</v>
      </c>
      <c r="J68" s="297" t="s">
        <v>13544</v>
      </c>
      <c r="K68" s="298" t="s">
        <v>15817</v>
      </c>
      <c r="L68" s="298" t="s">
        <v>15817</v>
      </c>
      <c r="M68" s="298" t="s">
        <v>15817</v>
      </c>
      <c r="N68" s="298" t="s">
        <v>15817</v>
      </c>
      <c r="O68" s="298" t="s">
        <v>15817</v>
      </c>
      <c r="P68" s="299" t="s">
        <v>15818</v>
      </c>
      <c r="Q68" s="300" t="s">
        <v>15817</v>
      </c>
      <c r="R68" s="182" t="str">
        <f ca="1">IF(ISERROR($V68),"",OFFSET('Smelter Look-up'!$C$4,$V68-4,0)&amp;"")</f>
        <v>Metalor Technologies (Suzhou) Ltd.</v>
      </c>
      <c r="S68" s="181" t="str">
        <f t="shared" ref="S68:S72" ca="1" si="26">IF(B68="","",IF(ISERROR(MATCH($E68,CL,0)),"Unknown",INDIRECT("'C'!$A$"&amp;MATCH($E68,CL,0)+1)))</f>
        <v>CN</v>
      </c>
      <c r="T68" s="181" t="str">
        <f ca="1">IF(B68="","",IF(ISERROR(MATCH($J68,SorP!$B$1:$B$6226,0)),"",INDIRECT("'SorP'!$A$"&amp;MATCH($S68&amp;$J68,SorP!C:C,0))))</f>
        <v>CN-JS</v>
      </c>
      <c r="U68" s="201"/>
      <c r="V68" s="226">
        <f>IF(C68="",NA(),IF(OR(C68="Smelter not listed",C68="Smelter not yet identified"),MATCH($B68&amp;$D68,'Smelter Look-up'!$J:$J,0),MATCH($B68&amp;$C68,'Smelter Look-up'!$J:$J,0)))</f>
        <v>180</v>
      </c>
      <c r="X68" s="227">
        <f t="shared" ref="X68:X72" si="27">IF(AND(C68="Smelter not listed",OR(LEN(D68)=0,LEN(E68)=0)),1,0)</f>
        <v>0</v>
      </c>
      <c r="AB68" s="228" t="str">
        <f t="shared" ref="AB68:AB72" si="28">B68&amp;C68</f>
        <v>GoldMetalor Technologies (Suzhou) Ltd.</v>
      </c>
    </row>
    <row r="69" spans="1:28" s="227" customFormat="1" ht="81">
      <c r="A69" s="302" t="s">
        <v>1586</v>
      </c>
      <c r="B69" s="293" t="s">
        <v>1098</v>
      </c>
      <c r="C69" s="294" t="s">
        <v>1585</v>
      </c>
      <c r="D69" s="295" t="s">
        <v>1585</v>
      </c>
      <c r="E69" s="293" t="s">
        <v>1069</v>
      </c>
      <c r="F69" s="293" t="s">
        <v>1586</v>
      </c>
      <c r="G69" s="293" t="s">
        <v>13177</v>
      </c>
      <c r="H69" s="301" t="s">
        <v>15820</v>
      </c>
      <c r="I69" s="297" t="s">
        <v>2464</v>
      </c>
      <c r="J69" s="297" t="s">
        <v>13544</v>
      </c>
      <c r="K69" s="298" t="s">
        <v>15852</v>
      </c>
      <c r="L69" s="298" t="s">
        <v>15853</v>
      </c>
      <c r="M69" s="298" t="s">
        <v>15817</v>
      </c>
      <c r="N69" s="298" t="s">
        <v>15850</v>
      </c>
      <c r="O69" s="298" t="s">
        <v>15850</v>
      </c>
      <c r="P69" s="299" t="s">
        <v>15818</v>
      </c>
      <c r="Q69" s="300" t="s">
        <v>15817</v>
      </c>
      <c r="R69" s="182" t="str">
        <f ca="1">IF(ISERROR($V69),"",OFFSET('Smelter Look-up'!$C$4,$V69-4,0)&amp;"")</f>
        <v>Metalor Technologies (Suzhou) Ltd.</v>
      </c>
      <c r="S69" s="181" t="str">
        <f t="shared" ca="1" si="26"/>
        <v>CN</v>
      </c>
      <c r="T69" s="181" t="str">
        <f ca="1">IF(B69="","",IF(ISERROR(MATCH($J69,SorP!$B$1:$B$6226,0)),"",INDIRECT("'SorP'!$A$"&amp;MATCH($S69&amp;$J69,SorP!C:C,0))))</f>
        <v>CN-JS</v>
      </c>
      <c r="U69" s="201"/>
      <c r="V69" s="226">
        <f>IF(C69="",NA(),IF(OR(C69="Smelter not listed",C69="Smelter not yet identified"),MATCH($B69&amp;$D69,'Smelter Look-up'!$J:$J,0),MATCH($B69&amp;$C69,'Smelter Look-up'!$J:$J,0)))</f>
        <v>180</v>
      </c>
      <c r="X69" s="227">
        <f t="shared" si="27"/>
        <v>0</v>
      </c>
      <c r="AB69" s="228" t="str">
        <f t="shared" si="28"/>
        <v>GoldMetalor Technologies (Suzhou) Ltd.</v>
      </c>
    </row>
    <row r="70" spans="1:28" s="227" customFormat="1" ht="81">
      <c r="A70" s="302" t="s">
        <v>1586</v>
      </c>
      <c r="B70" s="293" t="s">
        <v>1098</v>
      </c>
      <c r="C70" s="294" t="s">
        <v>1585</v>
      </c>
      <c r="D70" s="295" t="s">
        <v>1585</v>
      </c>
      <c r="E70" s="293" t="s">
        <v>1069</v>
      </c>
      <c r="F70" s="293" t="s">
        <v>1586</v>
      </c>
      <c r="G70" s="293" t="s">
        <v>13177</v>
      </c>
      <c r="H70" s="296" t="s">
        <v>15817</v>
      </c>
      <c r="I70" s="297" t="s">
        <v>2464</v>
      </c>
      <c r="J70" s="297" t="s">
        <v>13544</v>
      </c>
      <c r="K70" s="298" t="s">
        <v>15819</v>
      </c>
      <c r="L70" s="298" t="s">
        <v>15819</v>
      </c>
      <c r="M70" s="298" t="s">
        <v>15817</v>
      </c>
      <c r="N70" s="298" t="s">
        <v>15817</v>
      </c>
      <c r="O70" s="298" t="s">
        <v>15817</v>
      </c>
      <c r="P70" s="299" t="s">
        <v>15818</v>
      </c>
      <c r="Q70" s="300" t="s">
        <v>15817</v>
      </c>
      <c r="R70" s="182" t="str">
        <f ca="1">IF(ISERROR($V70),"",OFFSET('Smelter Look-up'!$C$4,$V70-4,0)&amp;"")</f>
        <v>Metalor Technologies (Suzhou) Ltd.</v>
      </c>
      <c r="S70" s="181" t="str">
        <f t="shared" ca="1" si="26"/>
        <v>CN</v>
      </c>
      <c r="T70" s="181" t="str">
        <f ca="1">IF(B70="","",IF(ISERROR(MATCH($J70,SorP!$B$1:$B$6226,0)),"",INDIRECT("'SorP'!$A$"&amp;MATCH($S70&amp;$J70,SorP!C:C,0))))</f>
        <v>CN-JS</v>
      </c>
      <c r="U70" s="201"/>
      <c r="V70" s="226">
        <f>IF(C70="",NA(),IF(OR(C70="Smelter not listed",C70="Smelter not yet identified"),MATCH($B70&amp;$D70,'Smelter Look-up'!$J:$J,0),MATCH($B70&amp;$C70,'Smelter Look-up'!$J:$J,0)))</f>
        <v>180</v>
      </c>
      <c r="X70" s="227">
        <f t="shared" si="27"/>
        <v>0</v>
      </c>
      <c r="AB70" s="228" t="str">
        <f t="shared" si="28"/>
        <v>GoldMetalor Technologies (Suzhou) Ltd.</v>
      </c>
    </row>
    <row r="71" spans="1:28" s="227" customFormat="1" ht="67.5">
      <c r="A71" s="302" t="s">
        <v>691</v>
      </c>
      <c r="B71" s="293" t="s">
        <v>1098</v>
      </c>
      <c r="C71" s="294" t="s">
        <v>1131</v>
      </c>
      <c r="D71" s="295" t="s">
        <v>1131</v>
      </c>
      <c r="E71" s="293" t="s">
        <v>1077</v>
      </c>
      <c r="F71" s="293" t="s">
        <v>691</v>
      </c>
      <c r="G71" s="293" t="s">
        <v>13177</v>
      </c>
      <c r="H71" s="296" t="s">
        <v>15817</v>
      </c>
      <c r="I71" s="297" t="s">
        <v>1509</v>
      </c>
      <c r="J71" s="297" t="s">
        <v>1509</v>
      </c>
      <c r="K71" s="298" t="s">
        <v>15819</v>
      </c>
      <c r="L71" s="298" t="s">
        <v>15819</v>
      </c>
      <c r="M71" s="298" t="s">
        <v>15817</v>
      </c>
      <c r="N71" s="298" t="s">
        <v>15817</v>
      </c>
      <c r="O71" s="298" t="s">
        <v>15817</v>
      </c>
      <c r="P71" s="299" t="s">
        <v>15818</v>
      </c>
      <c r="Q71" s="300" t="s">
        <v>15817</v>
      </c>
      <c r="R71" s="182" t="str">
        <f ca="1">IF(ISERROR($V71),"",OFFSET('Smelter Look-up'!$C$4,$V71-4,0)&amp;"")</f>
        <v>Mitsubishi Materials Corporation</v>
      </c>
      <c r="S71" s="181" t="str">
        <f t="shared" ca="1" si="26"/>
        <v>JP</v>
      </c>
      <c r="T71" s="181" t="str">
        <f ca="1">IF(B71="","",IF(ISERROR(MATCH($J71,SorP!$B$1:$B$6226,0)),"",INDIRECT("'SorP'!$A$"&amp;MATCH($S71&amp;$J71,SorP!C:C,0))))</f>
        <v>JP-13</v>
      </c>
      <c r="U71" s="201"/>
      <c r="V71" s="226">
        <f>IF(C71="",NA(),IF(OR(C71="Smelter not listed",C71="Smelter not yet identified"),MATCH($B71&amp;$D71,'Smelter Look-up'!$J:$J,0),MATCH($B71&amp;$C71,'Smelter Look-up'!$J:$J,0)))</f>
        <v>189</v>
      </c>
      <c r="X71" s="227">
        <f t="shared" si="27"/>
        <v>0</v>
      </c>
      <c r="AB71" s="228" t="str">
        <f t="shared" si="28"/>
        <v>GoldMitsubishi Materials Corporation</v>
      </c>
    </row>
    <row r="72" spans="1:28" s="227" customFormat="1" ht="67.5">
      <c r="A72" s="302" t="s">
        <v>691</v>
      </c>
      <c r="B72" s="293" t="s">
        <v>1098</v>
      </c>
      <c r="C72" s="294" t="s">
        <v>1131</v>
      </c>
      <c r="D72" s="295" t="s">
        <v>1131</v>
      </c>
      <c r="E72" s="293" t="s">
        <v>1077</v>
      </c>
      <c r="F72" s="293" t="s">
        <v>691</v>
      </c>
      <c r="G72" s="293" t="s">
        <v>13177</v>
      </c>
      <c r="H72" s="296" t="s">
        <v>15817</v>
      </c>
      <c r="I72" s="297" t="s">
        <v>1509</v>
      </c>
      <c r="J72" s="297" t="s">
        <v>1509</v>
      </c>
      <c r="K72" s="298" t="s">
        <v>15817</v>
      </c>
      <c r="L72" s="298" t="s">
        <v>15817</v>
      </c>
      <c r="M72" s="298" t="s">
        <v>15817</v>
      </c>
      <c r="N72" s="298" t="s">
        <v>15817</v>
      </c>
      <c r="O72" s="298" t="s">
        <v>15817</v>
      </c>
      <c r="P72" s="299" t="s">
        <v>15818</v>
      </c>
      <c r="Q72" s="300" t="s">
        <v>15817</v>
      </c>
      <c r="R72" s="182" t="str">
        <f ca="1">IF(ISERROR($V72),"",OFFSET('Smelter Look-up'!$C$4,$V72-4,0)&amp;"")</f>
        <v>Mitsubishi Materials Corporation</v>
      </c>
      <c r="S72" s="181" t="str">
        <f t="shared" ca="1" si="26"/>
        <v>JP</v>
      </c>
      <c r="T72" s="181" t="str">
        <f ca="1">IF(B72="","",IF(ISERROR(MATCH($J72,SorP!$B$1:$B$6226,0)),"",INDIRECT("'SorP'!$A$"&amp;MATCH($S72&amp;$J72,SorP!C:C,0))))</f>
        <v>JP-13</v>
      </c>
      <c r="U72" s="201"/>
      <c r="V72" s="226">
        <f>IF(C72="",NA(),IF(OR(C72="Smelter not listed",C72="Smelter not yet identified"),MATCH($B72&amp;$D72,'Smelter Look-up'!$J:$J,0),MATCH($B72&amp;$C72,'Smelter Look-up'!$J:$J,0)))</f>
        <v>189</v>
      </c>
      <c r="X72" s="227">
        <f t="shared" si="27"/>
        <v>0</v>
      </c>
      <c r="AB72" s="228" t="str">
        <f t="shared" si="28"/>
        <v>GoldMitsubishi Materials Corporation</v>
      </c>
    </row>
    <row r="73" spans="1:28" s="227" customFormat="1" ht="67.5">
      <c r="A73" s="302" t="s">
        <v>691</v>
      </c>
      <c r="B73" s="293" t="s">
        <v>1098</v>
      </c>
      <c r="C73" s="294" t="s">
        <v>1131</v>
      </c>
      <c r="D73" s="295" t="s">
        <v>1131</v>
      </c>
      <c r="E73" s="293" t="s">
        <v>1077</v>
      </c>
      <c r="F73" s="293" t="s">
        <v>691</v>
      </c>
      <c r="G73" s="293" t="s">
        <v>13177</v>
      </c>
      <c r="H73" s="301" t="s">
        <v>15820</v>
      </c>
      <c r="I73" s="297" t="s">
        <v>1509</v>
      </c>
      <c r="J73" s="297" t="s">
        <v>1509</v>
      </c>
      <c r="K73" s="298" t="s">
        <v>15817</v>
      </c>
      <c r="L73" s="298" t="s">
        <v>15817</v>
      </c>
      <c r="M73" s="298" t="s">
        <v>15817</v>
      </c>
      <c r="N73" s="298" t="s">
        <v>15817</v>
      </c>
      <c r="O73" s="298" t="s">
        <v>15817</v>
      </c>
      <c r="P73" s="299" t="s">
        <v>15818</v>
      </c>
      <c r="Q73" s="300" t="s">
        <v>15827</v>
      </c>
      <c r="R73" s="182" t="str">
        <f ca="1">IF(ISERROR($V73),"",OFFSET('Smelter Look-up'!$C$4,$V73-4,0)&amp;"")</f>
        <v>Mitsubishi Materials Corporation</v>
      </c>
      <c r="S73" s="181" t="str">
        <f t="shared" ref="S73:S88" ca="1" si="29">IF(B73="","",IF(ISERROR(MATCH($E73,CL,0)),"Unknown",INDIRECT("'C'!$A$"&amp;MATCH($E73,CL,0)+1)))</f>
        <v>JP</v>
      </c>
      <c r="T73" s="181" t="str">
        <f ca="1">IF(B73="","",IF(ISERROR(MATCH($J73,SorP!$B$1:$B$6226,0)),"",INDIRECT("'SorP'!$A$"&amp;MATCH($S73&amp;$J73,SorP!C:C,0))))</f>
        <v>JP-13</v>
      </c>
      <c r="U73" s="201"/>
      <c r="V73" s="226">
        <f>IF(C73="",NA(),IF(OR(C73="Smelter not listed",C73="Smelter not yet identified"),MATCH($B73&amp;$D73,'Smelter Look-up'!$J:$J,0),MATCH($B73&amp;$C73,'Smelter Look-up'!$J:$J,0)))</f>
        <v>189</v>
      </c>
      <c r="X73" s="227">
        <f t="shared" ref="X73:X88" si="30">IF(AND(C73="Smelter not listed",OR(LEN(D73)=0,LEN(E73)=0)),1,0)</f>
        <v>0</v>
      </c>
      <c r="AB73" s="228" t="str">
        <f t="shared" ref="AB73:AB88" si="31">B73&amp;C73</f>
        <v>GoldMitsubishi Materials Corporation</v>
      </c>
    </row>
    <row r="74" spans="1:28" s="227" customFormat="1" ht="67.5">
      <c r="A74" s="302" t="s">
        <v>691</v>
      </c>
      <c r="B74" s="293" t="s">
        <v>1098</v>
      </c>
      <c r="C74" s="294" t="s">
        <v>1131</v>
      </c>
      <c r="D74" s="295" t="s">
        <v>1131</v>
      </c>
      <c r="E74" s="293" t="s">
        <v>1077</v>
      </c>
      <c r="F74" s="293" t="s">
        <v>691</v>
      </c>
      <c r="G74" s="293" t="s">
        <v>13177</v>
      </c>
      <c r="H74" s="301" t="s">
        <v>15820</v>
      </c>
      <c r="I74" s="297" t="s">
        <v>1509</v>
      </c>
      <c r="J74" s="297" t="s">
        <v>1509</v>
      </c>
      <c r="K74" s="298" t="s">
        <v>15817</v>
      </c>
      <c r="L74" s="298" t="s">
        <v>15817</v>
      </c>
      <c r="M74" s="298" t="s">
        <v>15817</v>
      </c>
      <c r="N74" s="298" t="s">
        <v>15854</v>
      </c>
      <c r="O74" s="298" t="s">
        <v>15855</v>
      </c>
      <c r="P74" s="299" t="s">
        <v>15818</v>
      </c>
      <c r="Q74" s="300" t="s">
        <v>15817</v>
      </c>
      <c r="R74" s="182" t="str">
        <f ca="1">IF(ISERROR($V74),"",OFFSET('Smelter Look-up'!$C$4,$V74-4,0)&amp;"")</f>
        <v>Mitsubishi Materials Corporation</v>
      </c>
      <c r="S74" s="181" t="str">
        <f t="shared" ca="1" si="29"/>
        <v>JP</v>
      </c>
      <c r="T74" s="181" t="str">
        <f ca="1">IF(B74="","",IF(ISERROR(MATCH($J74,SorP!$B$1:$B$6226,0)),"",INDIRECT("'SorP'!$A$"&amp;MATCH($S74&amp;$J74,SorP!C:C,0))))</f>
        <v>JP-13</v>
      </c>
      <c r="U74" s="201"/>
      <c r="V74" s="226">
        <f>IF(C74="",NA(),IF(OR(C74="Smelter not listed",C74="Smelter not yet identified"),MATCH($B74&amp;$D74,'Smelter Look-up'!$J:$J,0),MATCH($B74&amp;$C74,'Smelter Look-up'!$J:$J,0)))</f>
        <v>189</v>
      </c>
      <c r="X74" s="227">
        <f t="shared" si="30"/>
        <v>0</v>
      </c>
      <c r="AB74" s="228" t="str">
        <f t="shared" si="31"/>
        <v>GoldMitsubishi Materials Corporation</v>
      </c>
    </row>
    <row r="75" spans="1:28" s="227" customFormat="1" ht="67.5">
      <c r="A75" s="302" t="s">
        <v>691</v>
      </c>
      <c r="B75" s="293" t="s">
        <v>1098</v>
      </c>
      <c r="C75" s="294" t="s">
        <v>1131</v>
      </c>
      <c r="D75" s="295" t="s">
        <v>1131</v>
      </c>
      <c r="E75" s="293" t="s">
        <v>1077</v>
      </c>
      <c r="F75" s="293" t="s">
        <v>691</v>
      </c>
      <c r="G75" s="293" t="s">
        <v>13177</v>
      </c>
      <c r="H75" s="301" t="s">
        <v>15820</v>
      </c>
      <c r="I75" s="297" t="s">
        <v>1509</v>
      </c>
      <c r="J75" s="297" t="s">
        <v>1509</v>
      </c>
      <c r="K75" s="298" t="s">
        <v>15817</v>
      </c>
      <c r="L75" s="298" t="s">
        <v>15817</v>
      </c>
      <c r="M75" s="298" t="s">
        <v>15817</v>
      </c>
      <c r="N75" s="298" t="s">
        <v>15817</v>
      </c>
      <c r="O75" s="298" t="s">
        <v>15817</v>
      </c>
      <c r="P75" s="299" t="s">
        <v>15818</v>
      </c>
      <c r="Q75" s="300" t="s">
        <v>15817</v>
      </c>
      <c r="R75" s="182" t="str">
        <f ca="1">IF(ISERROR($V75),"",OFFSET('Smelter Look-up'!$C$4,$V75-4,0)&amp;"")</f>
        <v>Mitsubishi Materials Corporation</v>
      </c>
      <c r="S75" s="181" t="str">
        <f t="shared" ca="1" si="29"/>
        <v>JP</v>
      </c>
      <c r="T75" s="181" t="str">
        <f ca="1">IF(B75="","",IF(ISERROR(MATCH($J75,SorP!$B$1:$B$6226,0)),"",INDIRECT("'SorP'!$A$"&amp;MATCH($S75&amp;$J75,SorP!C:C,0))))</f>
        <v>JP-13</v>
      </c>
      <c r="U75" s="201"/>
      <c r="V75" s="226">
        <f>IF(C75="",NA(),IF(OR(C75="Smelter not listed",C75="Smelter not yet identified"),MATCH($B75&amp;$D75,'Smelter Look-up'!$J:$J,0),MATCH($B75&amp;$C75,'Smelter Look-up'!$J:$J,0)))</f>
        <v>189</v>
      </c>
      <c r="X75" s="227">
        <f t="shared" si="30"/>
        <v>0</v>
      </c>
      <c r="AB75" s="228" t="str">
        <f t="shared" si="31"/>
        <v>GoldMitsubishi Materials Corporation</v>
      </c>
    </row>
    <row r="76" spans="1:28" s="227" customFormat="1" ht="67.5">
      <c r="A76" s="302" t="s">
        <v>692</v>
      </c>
      <c r="B76" s="293" t="s">
        <v>1098</v>
      </c>
      <c r="C76" s="294" t="s">
        <v>1196</v>
      </c>
      <c r="D76" s="295" t="s">
        <v>1196</v>
      </c>
      <c r="E76" s="293" t="s">
        <v>1077</v>
      </c>
      <c r="F76" s="293" t="s">
        <v>692</v>
      </c>
      <c r="G76" s="293" t="s">
        <v>13177</v>
      </c>
      <c r="H76" s="301" t="s">
        <v>15820</v>
      </c>
      <c r="I76" s="297" t="s">
        <v>1594</v>
      </c>
      <c r="J76" s="297" t="s">
        <v>1593</v>
      </c>
      <c r="K76" s="298" t="s">
        <v>15817</v>
      </c>
      <c r="L76" s="298" t="s">
        <v>15817</v>
      </c>
      <c r="M76" s="298" t="s">
        <v>15817</v>
      </c>
      <c r="N76" s="298" t="s">
        <v>15817</v>
      </c>
      <c r="O76" s="298" t="s">
        <v>15817</v>
      </c>
      <c r="P76" s="299" t="s">
        <v>15818</v>
      </c>
      <c r="Q76" s="300" t="s">
        <v>15817</v>
      </c>
      <c r="R76" s="182" t="str">
        <f ca="1">IF(ISERROR($V76),"",OFFSET('Smelter Look-up'!$C$4,$V76-4,0)&amp;"")</f>
        <v>Mitsui Mining and Smelting Co., Ltd.</v>
      </c>
      <c r="S76" s="181" t="str">
        <f t="shared" ca="1" si="29"/>
        <v>JP</v>
      </c>
      <c r="T76" s="181" t="str">
        <f ca="1">IF(B76="","",IF(ISERROR(MATCH($J76,SorP!$B$1:$B$6226,0)),"",INDIRECT("'SorP'!$A$"&amp;MATCH($S76&amp;$J76,SorP!C:C,0))))</f>
        <v>JP-34</v>
      </c>
      <c r="U76" s="201"/>
      <c r="V76" s="226">
        <f>IF(C76="",NA(),IF(OR(C76="Smelter not listed",C76="Smelter not yet identified"),MATCH($B76&amp;$D76,'Smelter Look-up'!$J:$J,0),MATCH($B76&amp;$C76,'Smelter Look-up'!$J:$J,0)))</f>
        <v>191</v>
      </c>
      <c r="X76" s="227">
        <f t="shared" si="30"/>
        <v>0</v>
      </c>
      <c r="AB76" s="228" t="str">
        <f t="shared" si="31"/>
        <v>GoldMitsui Mining and Smelting Co., Ltd.</v>
      </c>
    </row>
    <row r="77" spans="1:28" s="227" customFormat="1" ht="67.5">
      <c r="A77" s="302" t="s">
        <v>692</v>
      </c>
      <c r="B77" s="293" t="s">
        <v>1098</v>
      </c>
      <c r="C77" s="294" t="s">
        <v>1196</v>
      </c>
      <c r="D77" s="295" t="s">
        <v>1196</v>
      </c>
      <c r="E77" s="293" t="s">
        <v>1077</v>
      </c>
      <c r="F77" s="293" t="s">
        <v>692</v>
      </c>
      <c r="G77" s="293" t="s">
        <v>13177</v>
      </c>
      <c r="H77" s="296" t="s">
        <v>15817</v>
      </c>
      <c r="I77" s="297" t="s">
        <v>1594</v>
      </c>
      <c r="J77" s="297" t="s">
        <v>1593</v>
      </c>
      <c r="K77" s="298" t="s">
        <v>15817</v>
      </c>
      <c r="L77" s="298" t="s">
        <v>15817</v>
      </c>
      <c r="M77" s="298" t="s">
        <v>15817</v>
      </c>
      <c r="N77" s="298" t="s">
        <v>15817</v>
      </c>
      <c r="O77" s="298" t="s">
        <v>15817</v>
      </c>
      <c r="P77" s="299" t="s">
        <v>15818</v>
      </c>
      <c r="Q77" s="300" t="s">
        <v>15817</v>
      </c>
      <c r="R77" s="182" t="str">
        <f ca="1">IF(ISERROR($V77),"",OFFSET('Smelter Look-up'!$C$4,$V77-4,0)&amp;"")</f>
        <v>Mitsui Mining and Smelting Co., Ltd.</v>
      </c>
      <c r="S77" s="181" t="str">
        <f t="shared" ca="1" si="29"/>
        <v>JP</v>
      </c>
      <c r="T77" s="181" t="str">
        <f ca="1">IF(B77="","",IF(ISERROR(MATCH($J77,SorP!$B$1:$B$6226,0)),"",INDIRECT("'SorP'!$A$"&amp;MATCH($S77&amp;$J77,SorP!C:C,0))))</f>
        <v>JP-34</v>
      </c>
      <c r="U77" s="201"/>
      <c r="V77" s="226">
        <f>IF(C77="",NA(),IF(OR(C77="Smelter not listed",C77="Smelter not yet identified"),MATCH($B77&amp;$D77,'Smelter Look-up'!$J:$J,0),MATCH($B77&amp;$C77,'Smelter Look-up'!$J:$J,0)))</f>
        <v>191</v>
      </c>
      <c r="X77" s="227">
        <f t="shared" si="30"/>
        <v>0</v>
      </c>
      <c r="AB77" s="228" t="str">
        <f t="shared" si="31"/>
        <v>GoldMitsui Mining and Smelting Co., Ltd.</v>
      </c>
    </row>
    <row r="78" spans="1:28" s="227" customFormat="1" ht="67.5">
      <c r="A78" s="302" t="s">
        <v>692</v>
      </c>
      <c r="B78" s="293" t="s">
        <v>1098</v>
      </c>
      <c r="C78" s="294" t="s">
        <v>1196</v>
      </c>
      <c r="D78" s="295" t="s">
        <v>1196</v>
      </c>
      <c r="E78" s="293" t="s">
        <v>1077</v>
      </c>
      <c r="F78" s="293" t="s">
        <v>692</v>
      </c>
      <c r="G78" s="293" t="s">
        <v>13177</v>
      </c>
      <c r="H78" s="301" t="s">
        <v>15820</v>
      </c>
      <c r="I78" s="297" t="s">
        <v>1594</v>
      </c>
      <c r="J78" s="297" t="s">
        <v>1593</v>
      </c>
      <c r="K78" s="298" t="s">
        <v>15817</v>
      </c>
      <c r="L78" s="298" t="s">
        <v>15817</v>
      </c>
      <c r="M78" s="298" t="s">
        <v>15817</v>
      </c>
      <c r="N78" s="298" t="s">
        <v>15817</v>
      </c>
      <c r="O78" s="298" t="s">
        <v>15817</v>
      </c>
      <c r="P78" s="299" t="s">
        <v>15818</v>
      </c>
      <c r="Q78" s="300" t="s">
        <v>15827</v>
      </c>
      <c r="R78" s="182" t="str">
        <f ca="1">IF(ISERROR($V78),"",OFFSET('Smelter Look-up'!$C$4,$V78-4,0)&amp;"")</f>
        <v>Mitsui Mining and Smelting Co., Ltd.</v>
      </c>
      <c r="S78" s="181" t="str">
        <f t="shared" ca="1" si="29"/>
        <v>JP</v>
      </c>
      <c r="T78" s="181" t="str">
        <f ca="1">IF(B78="","",IF(ISERROR(MATCH($J78,SorP!$B$1:$B$6226,0)),"",INDIRECT("'SorP'!$A$"&amp;MATCH($S78&amp;$J78,SorP!C:C,0))))</f>
        <v>JP-34</v>
      </c>
      <c r="U78" s="201"/>
      <c r="V78" s="226">
        <f>IF(C78="",NA(),IF(OR(C78="Smelter not listed",C78="Smelter not yet identified"),MATCH($B78&amp;$D78,'Smelter Look-up'!$J:$J,0),MATCH($B78&amp;$C78,'Smelter Look-up'!$J:$J,0)))</f>
        <v>191</v>
      </c>
      <c r="X78" s="227">
        <f t="shared" si="30"/>
        <v>0</v>
      </c>
      <c r="AB78" s="228" t="str">
        <f t="shared" si="31"/>
        <v>GoldMitsui Mining and Smelting Co., Ltd.</v>
      </c>
    </row>
    <row r="79" spans="1:28" s="227" customFormat="1" ht="67.5">
      <c r="A79" s="302" t="s">
        <v>692</v>
      </c>
      <c r="B79" s="293" t="s">
        <v>1098</v>
      </c>
      <c r="C79" s="294" t="s">
        <v>1196</v>
      </c>
      <c r="D79" s="295" t="s">
        <v>1196</v>
      </c>
      <c r="E79" s="293" t="s">
        <v>1077</v>
      </c>
      <c r="F79" s="293" t="s">
        <v>692</v>
      </c>
      <c r="G79" s="293" t="s">
        <v>13177</v>
      </c>
      <c r="H79" s="296" t="s">
        <v>15817</v>
      </c>
      <c r="I79" s="297" t="s">
        <v>1594</v>
      </c>
      <c r="J79" s="297" t="s">
        <v>1593</v>
      </c>
      <c r="K79" s="298" t="s">
        <v>15819</v>
      </c>
      <c r="L79" s="298" t="s">
        <v>15819</v>
      </c>
      <c r="M79" s="298" t="s">
        <v>15817</v>
      </c>
      <c r="N79" s="298" t="s">
        <v>15817</v>
      </c>
      <c r="O79" s="298" t="s">
        <v>15817</v>
      </c>
      <c r="P79" s="299" t="s">
        <v>15818</v>
      </c>
      <c r="Q79" s="300" t="s">
        <v>15817</v>
      </c>
      <c r="R79" s="182" t="str">
        <f ca="1">IF(ISERROR($V79),"",OFFSET('Smelter Look-up'!$C$4,$V79-4,0)&amp;"")</f>
        <v>Mitsui Mining and Smelting Co., Ltd.</v>
      </c>
      <c r="S79" s="181" t="str">
        <f t="shared" ca="1" si="29"/>
        <v>JP</v>
      </c>
      <c r="T79" s="181" t="str">
        <f ca="1">IF(B79="","",IF(ISERROR(MATCH($J79,SorP!$B$1:$B$6226,0)),"",INDIRECT("'SorP'!$A$"&amp;MATCH($S79&amp;$J79,SorP!C:C,0))))</f>
        <v>JP-34</v>
      </c>
      <c r="U79" s="201"/>
      <c r="V79" s="226">
        <f>IF(C79="",NA(),IF(OR(C79="Smelter not listed",C79="Smelter not yet identified"),MATCH($B79&amp;$D79,'Smelter Look-up'!$J:$J,0),MATCH($B79&amp;$C79,'Smelter Look-up'!$J:$J,0)))</f>
        <v>191</v>
      </c>
      <c r="X79" s="227">
        <f t="shared" si="30"/>
        <v>0</v>
      </c>
      <c r="AB79" s="228" t="str">
        <f t="shared" si="31"/>
        <v>GoldMitsui Mining and Smelting Co., Ltd.</v>
      </c>
    </row>
    <row r="80" spans="1:28" s="227" customFormat="1" ht="67.5">
      <c r="A80" s="302" t="s">
        <v>692</v>
      </c>
      <c r="B80" s="293" t="s">
        <v>1098</v>
      </c>
      <c r="C80" s="294" t="s">
        <v>1196</v>
      </c>
      <c r="D80" s="295" t="s">
        <v>1196</v>
      </c>
      <c r="E80" s="293" t="s">
        <v>1077</v>
      </c>
      <c r="F80" s="293" t="s">
        <v>692</v>
      </c>
      <c r="G80" s="293" t="s">
        <v>13177</v>
      </c>
      <c r="H80" s="301" t="s">
        <v>15820</v>
      </c>
      <c r="I80" s="297" t="s">
        <v>1594</v>
      </c>
      <c r="J80" s="297" t="s">
        <v>1593</v>
      </c>
      <c r="K80" s="298" t="s">
        <v>15817</v>
      </c>
      <c r="L80" s="298" t="s">
        <v>15817</v>
      </c>
      <c r="M80" s="298" t="s">
        <v>15817</v>
      </c>
      <c r="N80" s="298" t="s">
        <v>15821</v>
      </c>
      <c r="O80" s="298" t="s">
        <v>15821</v>
      </c>
      <c r="P80" s="299" t="s">
        <v>15822</v>
      </c>
      <c r="Q80" s="300" t="s">
        <v>15823</v>
      </c>
      <c r="R80" s="182" t="str">
        <f ca="1">IF(ISERROR($V80),"",OFFSET('Smelter Look-up'!$C$4,$V80-4,0)&amp;"")</f>
        <v>Mitsui Mining and Smelting Co., Ltd.</v>
      </c>
      <c r="S80" s="181" t="str">
        <f t="shared" ca="1" si="29"/>
        <v>JP</v>
      </c>
      <c r="T80" s="181" t="str">
        <f ca="1">IF(B80="","",IF(ISERROR(MATCH($J80,SorP!$B$1:$B$6226,0)),"",INDIRECT("'SorP'!$A$"&amp;MATCH($S80&amp;$J80,SorP!C:C,0))))</f>
        <v>JP-34</v>
      </c>
      <c r="U80" s="201"/>
      <c r="V80" s="226">
        <f>IF(C80="",NA(),IF(OR(C80="Smelter not listed",C80="Smelter not yet identified"),MATCH($B80&amp;$D80,'Smelter Look-up'!$J:$J,0),MATCH($B80&amp;$C80,'Smelter Look-up'!$J:$J,0)))</f>
        <v>191</v>
      </c>
      <c r="X80" s="227">
        <f t="shared" si="30"/>
        <v>0</v>
      </c>
      <c r="AB80" s="228" t="str">
        <f t="shared" si="31"/>
        <v>GoldMitsui Mining and Smelting Co., Ltd.</v>
      </c>
    </row>
    <row r="81" spans="1:28" s="227" customFormat="1" ht="54">
      <c r="A81" s="302" t="s">
        <v>1356</v>
      </c>
      <c r="B81" s="293" t="s">
        <v>1098</v>
      </c>
      <c r="C81" s="294" t="s">
        <v>2124</v>
      </c>
      <c r="D81" s="295" t="s">
        <v>2124</v>
      </c>
      <c r="E81" s="293" t="s">
        <v>1075</v>
      </c>
      <c r="F81" s="293" t="s">
        <v>1356</v>
      </c>
      <c r="G81" s="293" t="s">
        <v>13177</v>
      </c>
      <c r="H81" s="296" t="s">
        <v>15817</v>
      </c>
      <c r="I81" s="297" t="s">
        <v>1659</v>
      </c>
      <c r="J81" s="297" t="s">
        <v>15382</v>
      </c>
      <c r="K81" s="298" t="s">
        <v>15817</v>
      </c>
      <c r="L81" s="298" t="s">
        <v>15817</v>
      </c>
      <c r="M81" s="298" t="s">
        <v>15817</v>
      </c>
      <c r="N81" s="298" t="s">
        <v>15817</v>
      </c>
      <c r="O81" s="298" t="s">
        <v>15817</v>
      </c>
      <c r="P81" s="299" t="s">
        <v>15818</v>
      </c>
      <c r="Q81" s="300" t="s">
        <v>15817</v>
      </c>
      <c r="R81" s="182" t="str">
        <f ca="1">IF(ISERROR($V81),"",OFFSET('Smelter Look-up'!$C$4,$V81-4,0)&amp;"")</f>
        <v>MMTC-PAMP India Pvt., Ltd.</v>
      </c>
      <c r="S81" s="181" t="str">
        <f t="shared" ca="1" si="29"/>
        <v>IN</v>
      </c>
      <c r="T81" s="181" t="str">
        <f ca="1">IF(B81="","",IF(ISERROR(MATCH($J81,SorP!$B$1:$B$6226,0)),"",INDIRECT("'SorP'!$A$"&amp;MATCH($S81&amp;$J81,SorP!C:C,0))))</f>
        <v>IN-HR</v>
      </c>
      <c r="U81" s="201"/>
      <c r="V81" s="226">
        <f>IF(C81="",NA(),IF(OR(C81="Smelter not listed",C81="Smelter not yet identified"),MATCH($B81&amp;$D81,'Smelter Look-up'!$J:$J,0),MATCH($B81&amp;$C81,'Smelter Look-up'!$J:$J,0)))</f>
        <v>193</v>
      </c>
      <c r="X81" s="227">
        <f t="shared" si="30"/>
        <v>0</v>
      </c>
      <c r="AB81" s="228" t="str">
        <f t="shared" si="31"/>
        <v>GoldMMTC-PAMP India Pvt., Ltd.</v>
      </c>
    </row>
    <row r="82" spans="1:28" s="227" customFormat="1" ht="54">
      <c r="A82" s="302" t="s">
        <v>696</v>
      </c>
      <c r="B82" s="293" t="s">
        <v>1098</v>
      </c>
      <c r="C82" s="294" t="s">
        <v>2109</v>
      </c>
      <c r="D82" s="295" t="s">
        <v>2109</v>
      </c>
      <c r="E82" s="293" t="s">
        <v>1077</v>
      </c>
      <c r="F82" s="293" t="s">
        <v>696</v>
      </c>
      <c r="G82" s="293" t="s">
        <v>13177</v>
      </c>
      <c r="H82" s="296" t="s">
        <v>15817</v>
      </c>
      <c r="I82" s="297" t="s">
        <v>1599</v>
      </c>
      <c r="J82" s="297" t="s">
        <v>1600</v>
      </c>
      <c r="K82" s="298" t="s">
        <v>15817</v>
      </c>
      <c r="L82" s="298" t="s">
        <v>15817</v>
      </c>
      <c r="M82" s="298" t="s">
        <v>15817</v>
      </c>
      <c r="N82" s="298" t="s">
        <v>15817</v>
      </c>
      <c r="O82" s="298" t="s">
        <v>15817</v>
      </c>
      <c r="P82" s="299" t="s">
        <v>15818</v>
      </c>
      <c r="Q82" s="300" t="s">
        <v>15817</v>
      </c>
      <c r="R82" s="182" t="str">
        <f ca="1">IF(ISERROR($V82),"",OFFSET('Smelter Look-up'!$C$4,$V82-4,0)&amp;"")</f>
        <v>Nihon Material Co., Ltd.</v>
      </c>
      <c r="S82" s="181" t="str">
        <f t="shared" ca="1" si="29"/>
        <v>JP</v>
      </c>
      <c r="T82" s="181" t="str">
        <f ca="1">IF(B82="","",IF(ISERROR(MATCH($J82,SorP!$B$1:$B$6226,0)),"",INDIRECT("'SorP'!$A$"&amp;MATCH($S82&amp;$J82,SorP!C:C,0))))</f>
        <v>JP-12</v>
      </c>
      <c r="U82" s="201"/>
      <c r="V82" s="226">
        <f>IF(C82="",NA(),IF(OR(C82="Smelter not listed",C82="Smelter not yet identified"),MATCH($B82&amp;$D82,'Smelter Look-up'!$J:$J,0),MATCH($B82&amp;$C82,'Smelter Look-up'!$J:$J,0)))</f>
        <v>201</v>
      </c>
      <c r="X82" s="227">
        <f t="shared" si="30"/>
        <v>0</v>
      </c>
      <c r="AB82" s="228" t="str">
        <f t="shared" si="31"/>
        <v>GoldNihon Material Co., Ltd.</v>
      </c>
    </row>
    <row r="83" spans="1:28" s="227" customFormat="1" ht="54">
      <c r="A83" s="302" t="s">
        <v>696</v>
      </c>
      <c r="B83" s="293" t="s">
        <v>1098</v>
      </c>
      <c r="C83" s="294" t="s">
        <v>2109</v>
      </c>
      <c r="D83" s="295" t="s">
        <v>2109</v>
      </c>
      <c r="E83" s="293" t="s">
        <v>1077</v>
      </c>
      <c r="F83" s="293" t="s">
        <v>696</v>
      </c>
      <c r="G83" s="293" t="s">
        <v>13177</v>
      </c>
      <c r="H83" s="301" t="s">
        <v>15820</v>
      </c>
      <c r="I83" s="297" t="s">
        <v>1599</v>
      </c>
      <c r="J83" s="297" t="s">
        <v>1600</v>
      </c>
      <c r="K83" s="298" t="s">
        <v>15817</v>
      </c>
      <c r="L83" s="298" t="s">
        <v>15817</v>
      </c>
      <c r="M83" s="298" t="s">
        <v>15817</v>
      </c>
      <c r="N83" s="298" t="s">
        <v>15821</v>
      </c>
      <c r="O83" s="298" t="s">
        <v>15821</v>
      </c>
      <c r="P83" s="299" t="s">
        <v>15822</v>
      </c>
      <c r="Q83" s="300" t="s">
        <v>15823</v>
      </c>
      <c r="R83" s="182" t="str">
        <f ca="1">IF(ISERROR($V83),"",OFFSET('Smelter Look-up'!$C$4,$V83-4,0)&amp;"")</f>
        <v>Nihon Material Co., Ltd.</v>
      </c>
      <c r="S83" s="181" t="str">
        <f t="shared" ca="1" si="29"/>
        <v>JP</v>
      </c>
      <c r="T83" s="181" t="str">
        <f ca="1">IF(B83="","",IF(ISERROR(MATCH($J83,SorP!$B$1:$B$6226,0)),"",INDIRECT("'SorP'!$A$"&amp;MATCH($S83&amp;$J83,SorP!C:C,0))))</f>
        <v>JP-12</v>
      </c>
      <c r="U83" s="201"/>
      <c r="V83" s="226">
        <f>IF(C83="",NA(),IF(OR(C83="Smelter not listed",C83="Smelter not yet identified"),MATCH($B83&amp;$D83,'Smelter Look-up'!$J:$J,0),MATCH($B83&amp;$C83,'Smelter Look-up'!$J:$J,0)))</f>
        <v>201</v>
      </c>
      <c r="X83" s="227">
        <f t="shared" si="30"/>
        <v>0</v>
      </c>
      <c r="AB83" s="228" t="str">
        <f t="shared" si="31"/>
        <v>GoldNihon Material Co., Ltd.</v>
      </c>
    </row>
    <row r="84" spans="1:28" s="227" customFormat="1" ht="135">
      <c r="A84" s="302" t="s">
        <v>2158</v>
      </c>
      <c r="B84" s="293" t="s">
        <v>1098</v>
      </c>
      <c r="C84" s="294" t="s">
        <v>12382</v>
      </c>
      <c r="D84" s="295" t="s">
        <v>12382</v>
      </c>
      <c r="E84" s="293" t="s">
        <v>1063</v>
      </c>
      <c r="F84" s="293" t="s">
        <v>2158</v>
      </c>
      <c r="G84" s="293" t="s">
        <v>13177</v>
      </c>
      <c r="H84" s="296" t="s">
        <v>15817</v>
      </c>
      <c r="I84" s="297" t="s">
        <v>2159</v>
      </c>
      <c r="J84" s="297" t="s">
        <v>2755</v>
      </c>
      <c r="K84" s="298" t="s">
        <v>15817</v>
      </c>
      <c r="L84" s="298" t="s">
        <v>15817</v>
      </c>
      <c r="M84" s="298" t="s">
        <v>15817</v>
      </c>
      <c r="N84" s="298" t="s">
        <v>15817</v>
      </c>
      <c r="O84" s="298" t="s">
        <v>15817</v>
      </c>
      <c r="P84" s="299" t="s">
        <v>15818</v>
      </c>
      <c r="Q84" s="300" t="s">
        <v>15817</v>
      </c>
      <c r="R84" s="182" t="str">
        <f ca="1">IF(ISERROR($V84),"",OFFSET('Smelter Look-up'!$C$4,$V84-4,0)&amp;"")</f>
        <v>Ogussa Osterreichische Gold- und Silber-Scheideanstalt GmbH</v>
      </c>
      <c r="S84" s="181" t="str">
        <f t="shared" ca="1" si="29"/>
        <v>AT</v>
      </c>
      <c r="T84" s="181" t="str">
        <f ca="1">IF(B84="","",IF(ISERROR(MATCH($J84,SorP!$B$1:$B$6226,0)),"",INDIRECT("'SorP'!$A$"&amp;MATCH($S84&amp;$J84,SorP!C:C,0))))</f>
        <v>AT-9</v>
      </c>
      <c r="U84" s="201"/>
      <c r="V84" s="226">
        <f>IF(C84="",NA(),IF(OR(C84="Smelter not listed",C84="Smelter not yet identified"),MATCH($B84&amp;$D84,'Smelter Look-up'!$J:$J,0),MATCH($B84&amp;$C84,'Smelter Look-up'!$J:$J,0)))</f>
        <v>205</v>
      </c>
      <c r="X84" s="227">
        <f t="shared" si="30"/>
        <v>0</v>
      </c>
      <c r="AB84" s="228" t="str">
        <f t="shared" si="31"/>
        <v>GoldOgussa Osterreichische Gold- und Silber-Scheideanstalt GmbH</v>
      </c>
    </row>
    <row r="85" spans="1:28" s="227" customFormat="1" ht="81">
      <c r="A85" s="302" t="s">
        <v>697</v>
      </c>
      <c r="B85" s="293" t="s">
        <v>1098</v>
      </c>
      <c r="C85" s="294" t="s">
        <v>2110</v>
      </c>
      <c r="D85" s="295" t="s">
        <v>2110</v>
      </c>
      <c r="E85" s="293" t="s">
        <v>1077</v>
      </c>
      <c r="F85" s="293" t="s">
        <v>697</v>
      </c>
      <c r="G85" s="293" t="s">
        <v>13177</v>
      </c>
      <c r="H85" s="296" t="s">
        <v>15817</v>
      </c>
      <c r="I85" s="297" t="s">
        <v>1602</v>
      </c>
      <c r="J85" s="297" t="s">
        <v>1603</v>
      </c>
      <c r="K85" s="298" t="s">
        <v>15817</v>
      </c>
      <c r="L85" s="298" t="s">
        <v>15817</v>
      </c>
      <c r="M85" s="298" t="s">
        <v>15817</v>
      </c>
      <c r="N85" s="298" t="s">
        <v>15817</v>
      </c>
      <c r="O85" s="298" t="s">
        <v>15817</v>
      </c>
      <c r="P85" s="299" t="s">
        <v>15818</v>
      </c>
      <c r="Q85" s="300" t="s">
        <v>15817</v>
      </c>
      <c r="R85" s="182" t="str">
        <f ca="1">IF(ISERROR($V85),"",OFFSET('Smelter Look-up'!$C$4,$V85-4,0)&amp;"")</f>
        <v>Ohura Precious Metal Industry Co., Ltd.</v>
      </c>
      <c r="S85" s="181" t="str">
        <f t="shared" ca="1" si="29"/>
        <v>JP</v>
      </c>
      <c r="T85" s="181" t="str">
        <f ca="1">IF(B85="","",IF(ISERROR(MATCH($J85,SorP!$B$1:$B$6226,0)),"",INDIRECT("'SorP'!$A$"&amp;MATCH($S85&amp;$J85,SorP!C:C,0))))</f>
        <v>JP-29</v>
      </c>
      <c r="U85" s="201"/>
      <c r="V85" s="226">
        <f>IF(C85="",NA(),IF(OR(C85="Smelter not listed",C85="Smelter not yet identified"),MATCH($B85&amp;$D85,'Smelter Look-up'!$J:$J,0),MATCH($B85&amp;$C85,'Smelter Look-up'!$J:$J,0)))</f>
        <v>207</v>
      </c>
      <c r="X85" s="227">
        <f t="shared" si="30"/>
        <v>0</v>
      </c>
      <c r="AB85" s="228" t="str">
        <f t="shared" si="31"/>
        <v>GoldOhura Precious Metal Industry Co., Ltd.</v>
      </c>
    </row>
    <row r="86" spans="1:28" s="227" customFormat="1" ht="81">
      <c r="A86" s="302" t="s">
        <v>697</v>
      </c>
      <c r="B86" s="293" t="s">
        <v>1098</v>
      </c>
      <c r="C86" s="294" t="s">
        <v>2110</v>
      </c>
      <c r="D86" s="295" t="s">
        <v>2110</v>
      </c>
      <c r="E86" s="293" t="s">
        <v>1077</v>
      </c>
      <c r="F86" s="293" t="s">
        <v>697</v>
      </c>
      <c r="G86" s="293" t="s">
        <v>13177</v>
      </c>
      <c r="H86" s="301" t="s">
        <v>15820</v>
      </c>
      <c r="I86" s="297" t="s">
        <v>1602</v>
      </c>
      <c r="J86" s="297" t="s">
        <v>1603</v>
      </c>
      <c r="K86" s="298" t="s">
        <v>15817</v>
      </c>
      <c r="L86" s="298" t="s">
        <v>15817</v>
      </c>
      <c r="M86" s="298" t="s">
        <v>15817</v>
      </c>
      <c r="N86" s="298" t="s">
        <v>15817</v>
      </c>
      <c r="O86" s="298" t="s">
        <v>15826</v>
      </c>
      <c r="P86" s="299" t="s">
        <v>15818</v>
      </c>
      <c r="Q86" s="300" t="s">
        <v>15823</v>
      </c>
      <c r="R86" s="182" t="str">
        <f ca="1">IF(ISERROR($V86),"",OFFSET('Smelter Look-up'!$C$4,$V86-4,0)&amp;"")</f>
        <v>Ohura Precious Metal Industry Co., Ltd.</v>
      </c>
      <c r="S86" s="181" t="str">
        <f t="shared" ca="1" si="29"/>
        <v>JP</v>
      </c>
      <c r="T86" s="181" t="str">
        <f ca="1">IF(B86="","",IF(ISERROR(MATCH($J86,SorP!$B$1:$B$6226,0)),"",INDIRECT("'SorP'!$A$"&amp;MATCH($S86&amp;$J86,SorP!C:C,0))))</f>
        <v>JP-29</v>
      </c>
      <c r="U86" s="201"/>
      <c r="V86" s="226">
        <f>IF(C86="",NA(),IF(OR(C86="Smelter not listed",C86="Smelter not yet identified"),MATCH($B86&amp;$D86,'Smelter Look-up'!$J:$J,0),MATCH($B86&amp;$C86,'Smelter Look-up'!$J:$J,0)))</f>
        <v>207</v>
      </c>
      <c r="X86" s="227">
        <f t="shared" si="30"/>
        <v>0</v>
      </c>
      <c r="AB86" s="228" t="str">
        <f t="shared" si="31"/>
        <v>GoldOhura Precious Metal Industry Co., Ltd.</v>
      </c>
    </row>
    <row r="87" spans="1:28" s="227" customFormat="1" ht="81">
      <c r="A87" s="302" t="s">
        <v>697</v>
      </c>
      <c r="B87" s="293" t="s">
        <v>1098</v>
      </c>
      <c r="C87" s="294" t="s">
        <v>2110</v>
      </c>
      <c r="D87" s="295" t="s">
        <v>2110</v>
      </c>
      <c r="E87" s="293" t="s">
        <v>1077</v>
      </c>
      <c r="F87" s="293" t="s">
        <v>697</v>
      </c>
      <c r="G87" s="293" t="s">
        <v>13177</v>
      </c>
      <c r="H87" s="296" t="s">
        <v>15817</v>
      </c>
      <c r="I87" s="297" t="s">
        <v>1602</v>
      </c>
      <c r="J87" s="297" t="s">
        <v>1603</v>
      </c>
      <c r="K87" s="298" t="s">
        <v>15819</v>
      </c>
      <c r="L87" s="298" t="s">
        <v>15819</v>
      </c>
      <c r="M87" s="298" t="s">
        <v>15817</v>
      </c>
      <c r="N87" s="298" t="s">
        <v>15817</v>
      </c>
      <c r="O87" s="298" t="s">
        <v>15817</v>
      </c>
      <c r="P87" s="299" t="s">
        <v>15818</v>
      </c>
      <c r="Q87" s="300" t="s">
        <v>15817</v>
      </c>
      <c r="R87" s="182" t="str">
        <f ca="1">IF(ISERROR($V87),"",OFFSET('Smelter Look-up'!$C$4,$V87-4,0)&amp;"")</f>
        <v>Ohura Precious Metal Industry Co., Ltd.</v>
      </c>
      <c r="S87" s="181" t="str">
        <f t="shared" ca="1" si="29"/>
        <v>JP</v>
      </c>
      <c r="T87" s="181" t="str">
        <f ca="1">IF(B87="","",IF(ISERROR(MATCH($J87,SorP!$B$1:$B$6226,0)),"",INDIRECT("'SorP'!$A$"&amp;MATCH($S87&amp;$J87,SorP!C:C,0))))</f>
        <v>JP-29</v>
      </c>
      <c r="U87" s="201"/>
      <c r="V87" s="226">
        <f>IF(C87="",NA(),IF(OR(C87="Smelter not listed",C87="Smelter not yet identified"),MATCH($B87&amp;$D87,'Smelter Look-up'!$J:$J,0),MATCH($B87&amp;$C87,'Smelter Look-up'!$J:$J,0)))</f>
        <v>207</v>
      </c>
      <c r="X87" s="227">
        <f t="shared" si="30"/>
        <v>0</v>
      </c>
      <c r="AB87" s="228" t="str">
        <f t="shared" si="31"/>
        <v>GoldOhura Precious Metal Industry Co., Ltd.</v>
      </c>
    </row>
    <row r="88" spans="1:28" s="227" customFormat="1" ht="27">
      <c r="A88" s="302" t="s">
        <v>699</v>
      </c>
      <c r="B88" s="293" t="s">
        <v>1098</v>
      </c>
      <c r="C88" s="294" t="s">
        <v>15334</v>
      </c>
      <c r="D88" s="295" t="s">
        <v>2265</v>
      </c>
      <c r="E88" s="293" t="s">
        <v>1067</v>
      </c>
      <c r="F88" s="293" t="s">
        <v>699</v>
      </c>
      <c r="G88" s="293" t="s">
        <v>13177</v>
      </c>
      <c r="H88" s="296" t="s">
        <v>15856</v>
      </c>
      <c r="I88" s="297" t="s">
        <v>15337</v>
      </c>
      <c r="J88" s="297" t="s">
        <v>3741</v>
      </c>
      <c r="K88" s="298" t="s">
        <v>15857</v>
      </c>
      <c r="L88" s="298" t="s">
        <v>15858</v>
      </c>
      <c r="M88" s="298" t="s">
        <v>15817</v>
      </c>
      <c r="N88" s="298" t="s">
        <v>15834</v>
      </c>
      <c r="O88" s="298" t="s">
        <v>1067</v>
      </c>
      <c r="P88" s="299" t="s">
        <v>15818</v>
      </c>
      <c r="Q88" s="300" t="s">
        <v>15835</v>
      </c>
      <c r="R88" s="182" t="str">
        <f ca="1">IF(ISERROR($V88),"",OFFSET('Smelter Look-up'!$C$4,$V88-4,0)&amp;"")</f>
        <v>MKS PAMP SA</v>
      </c>
      <c r="S88" s="181" t="str">
        <f t="shared" ca="1" si="29"/>
        <v>CH</v>
      </c>
      <c r="T88" s="181" t="str">
        <f ca="1">IF(B88="","",IF(ISERROR(MATCH($J88,SorP!$B$1:$B$6226,0)),"",INDIRECT("'SorP'!$A$"&amp;MATCH($S88&amp;$J88,SorP!C:C,0))))</f>
        <v>CH-GE</v>
      </c>
      <c r="U88" s="201"/>
      <c r="V88" s="226">
        <f>IF(C88="",NA(),IF(OR(C88="Smelter not listed",C88="Smelter not yet identified"),MATCH($B88&amp;$D88,'Smelter Look-up'!$J:$J,0),MATCH($B88&amp;$C88,'Smelter Look-up'!$J:$J,0)))</f>
        <v>192</v>
      </c>
      <c r="X88" s="227">
        <f t="shared" si="30"/>
        <v>0</v>
      </c>
      <c r="AB88" s="228" t="str">
        <f t="shared" si="31"/>
        <v>GoldMKS PAMP SA</v>
      </c>
    </row>
    <row r="89" spans="1:28" s="227" customFormat="1" ht="27">
      <c r="A89" s="302" t="s">
        <v>699</v>
      </c>
      <c r="B89" s="293" t="s">
        <v>1098</v>
      </c>
      <c r="C89" s="294" t="s">
        <v>15334</v>
      </c>
      <c r="D89" s="295" t="s">
        <v>2265</v>
      </c>
      <c r="E89" s="293" t="s">
        <v>1067</v>
      </c>
      <c r="F89" s="293" t="s">
        <v>699</v>
      </c>
      <c r="G89" s="293" t="s">
        <v>13177</v>
      </c>
      <c r="H89" s="301" t="s">
        <v>15820</v>
      </c>
      <c r="I89" s="297" t="s">
        <v>15337</v>
      </c>
      <c r="J89" s="297" t="s">
        <v>3741</v>
      </c>
      <c r="K89" s="298" t="s">
        <v>15817</v>
      </c>
      <c r="L89" s="298" t="s">
        <v>15817</v>
      </c>
      <c r="M89" s="298" t="s">
        <v>15817</v>
      </c>
      <c r="N89" s="298" t="s">
        <v>15817</v>
      </c>
      <c r="O89" s="298" t="s">
        <v>15817</v>
      </c>
      <c r="P89" s="299" t="s">
        <v>15818</v>
      </c>
      <c r="Q89" s="300" t="s">
        <v>15817</v>
      </c>
      <c r="R89" s="182" t="str">
        <f ca="1">IF(ISERROR($V89),"",OFFSET('Smelter Look-up'!$C$4,$V89-4,0)&amp;"")</f>
        <v>MKS PAMP SA</v>
      </c>
      <c r="S89" s="181" t="str">
        <f t="shared" ref="S89" ca="1" si="32">IF(B89="","",IF(ISERROR(MATCH($E89,CL,0)),"Unknown",INDIRECT("'C'!$A$"&amp;MATCH($E89,CL,0)+1)))</f>
        <v>CH</v>
      </c>
      <c r="T89" s="181" t="str">
        <f ca="1">IF(B89="","",IF(ISERROR(MATCH($J89,SorP!$B$1:$B$6226,0)),"",INDIRECT("'SorP'!$A$"&amp;MATCH($S89&amp;$J89,SorP!C:C,0))))</f>
        <v>CH-GE</v>
      </c>
      <c r="U89" s="201"/>
      <c r="V89" s="226">
        <f>IF(C89="",NA(),IF(OR(C89="Smelter not listed",C89="Smelter not yet identified"),MATCH($B89&amp;$D89,'Smelter Look-up'!$J:$J,0),MATCH($B89&amp;$C89,'Smelter Look-up'!$J:$J,0)))</f>
        <v>192</v>
      </c>
      <c r="X89" s="227">
        <f t="shared" ref="X89" si="33">IF(AND(C89="Smelter not listed",OR(LEN(D89)=0,LEN(E89)=0)),1,0)</f>
        <v>0</v>
      </c>
      <c r="AB89" s="228" t="str">
        <f t="shared" ref="AB89" si="34">B89&amp;C89</f>
        <v>GoldMKS PAMP SA</v>
      </c>
    </row>
    <row r="90" spans="1:28" s="227" customFormat="1" ht="27">
      <c r="A90" s="302" t="s">
        <v>699</v>
      </c>
      <c r="B90" s="293" t="s">
        <v>1098</v>
      </c>
      <c r="C90" s="294" t="s">
        <v>2265</v>
      </c>
      <c r="D90" s="295" t="s">
        <v>2265</v>
      </c>
      <c r="E90" s="293" t="s">
        <v>1067</v>
      </c>
      <c r="F90" s="293" t="s">
        <v>699</v>
      </c>
      <c r="G90" s="293" t="s">
        <v>13177</v>
      </c>
      <c r="H90" s="296" t="s">
        <v>15817</v>
      </c>
      <c r="I90" s="297" t="s">
        <v>15859</v>
      </c>
      <c r="J90" s="297" t="s">
        <v>1517</v>
      </c>
      <c r="K90" s="298" t="s">
        <v>15817</v>
      </c>
      <c r="L90" s="298" t="s">
        <v>15817</v>
      </c>
      <c r="M90" s="298" t="s">
        <v>15817</v>
      </c>
      <c r="N90" s="298" t="s">
        <v>15817</v>
      </c>
      <c r="O90" s="298" t="s">
        <v>15817</v>
      </c>
      <c r="P90" s="299" t="s">
        <v>15818</v>
      </c>
      <c r="Q90" s="300" t="s">
        <v>15817</v>
      </c>
      <c r="R90" s="182" t="str">
        <f ca="1">IF(ISERROR($V90),"",OFFSET('Smelter Look-up'!$C$4,$V90-4,0)&amp;"")</f>
        <v>MKS PAMP SA</v>
      </c>
      <c r="S90" s="181" t="str">
        <f t="shared" ref="S90:S121" ca="1" si="35">IF(B90="","",IF(ISERROR(MATCH($E90,CL,0)),"Unknown",INDIRECT("'C'!$A$"&amp;MATCH($E90,CL,0)+1)))</f>
        <v>CH</v>
      </c>
      <c r="T90" s="181" t="str">
        <f ca="1">IF(B90="","",IF(ISERROR(MATCH($J90,SorP!$B$1:$B$6226,0)),"",INDIRECT("'SorP'!$A$"&amp;MATCH($S90&amp;$J90,SorP!C:C,0))))</f>
        <v>CH-TI</v>
      </c>
      <c r="U90" s="201"/>
      <c r="V90" s="226">
        <f>IF(C90="",NA(),IF(OR(C90="Smelter not listed",C90="Smelter not yet identified"),MATCH($B90&amp;$D90,'Smelter Look-up'!$J:$J,0),MATCH($B90&amp;$C90,'Smelter Look-up'!$J:$J,0)))</f>
        <v>211</v>
      </c>
      <c r="X90" s="227">
        <f t="shared" ref="X90:X121" si="36">IF(AND(C90="Smelter not listed",OR(LEN(D90)=0,LEN(E90)=0)),1,0)</f>
        <v>0</v>
      </c>
      <c r="AB90" s="228" t="str">
        <f t="shared" ref="AB90:AB121" si="37">B90&amp;C90</f>
        <v>GoldPAMP S.A.</v>
      </c>
    </row>
    <row r="91" spans="1:28" s="227" customFormat="1" ht="40.5">
      <c r="A91" s="302" t="s">
        <v>699</v>
      </c>
      <c r="B91" s="293" t="s">
        <v>1098</v>
      </c>
      <c r="C91" s="294" t="s">
        <v>15334</v>
      </c>
      <c r="D91" s="295" t="s">
        <v>2265</v>
      </c>
      <c r="E91" s="293" t="s">
        <v>1067</v>
      </c>
      <c r="F91" s="293" t="s">
        <v>699</v>
      </c>
      <c r="G91" s="293" t="s">
        <v>13177</v>
      </c>
      <c r="H91" s="301" t="s">
        <v>15820</v>
      </c>
      <c r="I91" s="297" t="s">
        <v>15337</v>
      </c>
      <c r="J91" s="297" t="s">
        <v>3741</v>
      </c>
      <c r="K91" s="298" t="s">
        <v>15817</v>
      </c>
      <c r="L91" s="298" t="s">
        <v>15817</v>
      </c>
      <c r="M91" s="298" t="s">
        <v>15817</v>
      </c>
      <c r="N91" s="298" t="s">
        <v>15817</v>
      </c>
      <c r="O91" s="298" t="s">
        <v>477</v>
      </c>
      <c r="P91" s="299" t="s">
        <v>15818</v>
      </c>
      <c r="Q91" s="300" t="s">
        <v>15823</v>
      </c>
      <c r="R91" s="182" t="str">
        <f ca="1">IF(ISERROR($V91),"",OFFSET('Smelter Look-up'!$C$4,$V91-4,0)&amp;"")</f>
        <v>MKS PAMP SA</v>
      </c>
      <c r="S91" s="181" t="str">
        <f t="shared" ca="1" si="35"/>
        <v>CH</v>
      </c>
      <c r="T91" s="181" t="str">
        <f ca="1">IF(B91="","",IF(ISERROR(MATCH($J91,SorP!$B$1:$B$6226,0)),"",INDIRECT("'SorP'!$A$"&amp;MATCH($S91&amp;$J91,SorP!C:C,0))))</f>
        <v>CH-GE</v>
      </c>
      <c r="U91" s="201"/>
      <c r="V91" s="226">
        <f>IF(C91="",NA(),IF(OR(C91="Smelter not listed",C91="Smelter not yet identified"),MATCH($B91&amp;$D91,'Smelter Look-up'!$J:$J,0),MATCH($B91&amp;$C91,'Smelter Look-up'!$J:$J,0)))</f>
        <v>192</v>
      </c>
      <c r="X91" s="227">
        <f t="shared" si="36"/>
        <v>0</v>
      </c>
      <c r="AB91" s="228" t="str">
        <f t="shared" si="37"/>
        <v>GoldMKS PAMP SA</v>
      </c>
    </row>
    <row r="92" spans="1:28" s="227" customFormat="1" ht="27">
      <c r="A92" s="302" t="s">
        <v>699</v>
      </c>
      <c r="B92" s="293" t="s">
        <v>1098</v>
      </c>
      <c r="C92" s="294" t="s">
        <v>15334</v>
      </c>
      <c r="D92" s="295" t="s">
        <v>2265</v>
      </c>
      <c r="E92" s="293" t="s">
        <v>1067</v>
      </c>
      <c r="F92" s="293" t="s">
        <v>699</v>
      </c>
      <c r="G92" s="293" t="s">
        <v>13177</v>
      </c>
      <c r="H92" s="296" t="s">
        <v>15817</v>
      </c>
      <c r="I92" s="297" t="s">
        <v>15337</v>
      </c>
      <c r="J92" s="297" t="s">
        <v>3741</v>
      </c>
      <c r="K92" s="298" t="s">
        <v>15817</v>
      </c>
      <c r="L92" s="298" t="s">
        <v>15817</v>
      </c>
      <c r="M92" s="298" t="s">
        <v>15817</v>
      </c>
      <c r="N92" s="298" t="s">
        <v>15817</v>
      </c>
      <c r="O92" s="298" t="s">
        <v>15817</v>
      </c>
      <c r="P92" s="299" t="s">
        <v>15818</v>
      </c>
      <c r="Q92" s="300" t="s">
        <v>15817</v>
      </c>
      <c r="R92" s="182" t="str">
        <f ca="1">IF(ISERROR($V92),"",OFFSET('Smelter Look-up'!$C$4,$V92-4,0)&amp;"")</f>
        <v>MKS PAMP SA</v>
      </c>
      <c r="S92" s="181" t="str">
        <f t="shared" ca="1" si="35"/>
        <v>CH</v>
      </c>
      <c r="T92" s="181" t="str">
        <f ca="1">IF(B92="","",IF(ISERROR(MATCH($J92,SorP!$B$1:$B$6226,0)),"",INDIRECT("'SorP'!$A$"&amp;MATCH($S92&amp;$J92,SorP!C:C,0))))</f>
        <v>CH-GE</v>
      </c>
      <c r="U92" s="201"/>
      <c r="V92" s="226">
        <f>IF(C92="",NA(),IF(OR(C92="Smelter not listed",C92="Smelter not yet identified"),MATCH($B92&amp;$D92,'Smelter Look-up'!$J:$J,0),MATCH($B92&amp;$C92,'Smelter Look-up'!$J:$J,0)))</f>
        <v>192</v>
      </c>
      <c r="X92" s="227">
        <f t="shared" si="36"/>
        <v>0</v>
      </c>
      <c r="AB92" s="228" t="str">
        <f t="shared" si="37"/>
        <v>GoldMKS PAMP SA</v>
      </c>
    </row>
    <row r="93" spans="1:28" s="227" customFormat="1" ht="27">
      <c r="A93" s="302" t="s">
        <v>699</v>
      </c>
      <c r="B93" s="293" t="s">
        <v>1098</v>
      </c>
      <c r="C93" s="294" t="s">
        <v>15334</v>
      </c>
      <c r="D93" s="295" t="s">
        <v>2265</v>
      </c>
      <c r="E93" s="293" t="s">
        <v>1067</v>
      </c>
      <c r="F93" s="293" t="s">
        <v>699</v>
      </c>
      <c r="G93" s="293" t="s">
        <v>13177</v>
      </c>
      <c r="H93" s="301" t="s">
        <v>15820</v>
      </c>
      <c r="I93" s="297" t="s">
        <v>15337</v>
      </c>
      <c r="J93" s="297" t="s">
        <v>3741</v>
      </c>
      <c r="K93" s="298" t="s">
        <v>15857</v>
      </c>
      <c r="L93" s="298" t="s">
        <v>15858</v>
      </c>
      <c r="M93" s="298" t="s">
        <v>15817</v>
      </c>
      <c r="N93" s="298" t="s">
        <v>15836</v>
      </c>
      <c r="O93" s="298" t="s">
        <v>1067</v>
      </c>
      <c r="P93" s="299" t="s">
        <v>15818</v>
      </c>
      <c r="Q93" s="300" t="s">
        <v>15835</v>
      </c>
      <c r="R93" s="182" t="str">
        <f ca="1">IF(ISERROR($V93),"",OFFSET('Smelter Look-up'!$C$4,$V93-4,0)&amp;"")</f>
        <v>MKS PAMP SA</v>
      </c>
      <c r="S93" s="181" t="str">
        <f t="shared" ca="1" si="35"/>
        <v>CH</v>
      </c>
      <c r="T93" s="181" t="str">
        <f ca="1">IF(B93="","",IF(ISERROR(MATCH($J93,SorP!$B$1:$B$6226,0)),"",INDIRECT("'SorP'!$A$"&amp;MATCH($S93&amp;$J93,SorP!C:C,0))))</f>
        <v>CH-GE</v>
      </c>
      <c r="U93" s="201"/>
      <c r="V93" s="226">
        <f>IF(C93="",NA(),IF(OR(C93="Smelter not listed",C93="Smelter not yet identified"),MATCH($B93&amp;$D93,'Smelter Look-up'!$J:$J,0),MATCH($B93&amp;$C93,'Smelter Look-up'!$J:$J,0)))</f>
        <v>192</v>
      </c>
      <c r="X93" s="227">
        <f t="shared" si="36"/>
        <v>0</v>
      </c>
      <c r="AB93" s="228" t="str">
        <f t="shared" si="37"/>
        <v>GoldMKS PAMP SA</v>
      </c>
    </row>
    <row r="94" spans="1:28" s="227" customFormat="1" ht="27">
      <c r="A94" s="302" t="s">
        <v>699</v>
      </c>
      <c r="B94" s="293" t="s">
        <v>1098</v>
      </c>
      <c r="C94" s="294" t="s">
        <v>15334</v>
      </c>
      <c r="D94" s="295" t="s">
        <v>2265</v>
      </c>
      <c r="E94" s="293" t="s">
        <v>1067</v>
      </c>
      <c r="F94" s="293" t="s">
        <v>699</v>
      </c>
      <c r="G94" s="293" t="s">
        <v>13177</v>
      </c>
      <c r="H94" s="296" t="s">
        <v>15817</v>
      </c>
      <c r="I94" s="297" t="s">
        <v>15337</v>
      </c>
      <c r="J94" s="297" t="s">
        <v>3741</v>
      </c>
      <c r="K94" s="298" t="s">
        <v>15819</v>
      </c>
      <c r="L94" s="298" t="s">
        <v>15819</v>
      </c>
      <c r="M94" s="298" t="s">
        <v>15817</v>
      </c>
      <c r="N94" s="298" t="s">
        <v>15817</v>
      </c>
      <c r="O94" s="298" t="s">
        <v>15817</v>
      </c>
      <c r="P94" s="299" t="s">
        <v>15818</v>
      </c>
      <c r="Q94" s="300" t="s">
        <v>15817</v>
      </c>
      <c r="R94" s="182" t="str">
        <f ca="1">IF(ISERROR($V94),"",OFFSET('Smelter Look-up'!$C$4,$V94-4,0)&amp;"")</f>
        <v>MKS PAMP SA</v>
      </c>
      <c r="S94" s="181" t="str">
        <f t="shared" ca="1" si="35"/>
        <v>CH</v>
      </c>
      <c r="T94" s="181" t="str">
        <f ca="1">IF(B94="","",IF(ISERROR(MATCH($J94,SorP!$B$1:$B$6226,0)),"",INDIRECT("'SorP'!$A$"&amp;MATCH($S94&amp;$J94,SorP!C:C,0))))</f>
        <v>CH-GE</v>
      </c>
      <c r="U94" s="201"/>
      <c r="V94" s="226">
        <f>IF(C94="",NA(),IF(OR(C94="Smelter not listed",C94="Smelter not yet identified"),MATCH($B94&amp;$D94,'Smelter Look-up'!$J:$J,0),MATCH($B94&amp;$C94,'Smelter Look-up'!$J:$J,0)))</f>
        <v>192</v>
      </c>
      <c r="X94" s="227">
        <f t="shared" si="36"/>
        <v>0</v>
      </c>
      <c r="AB94" s="228" t="str">
        <f t="shared" si="37"/>
        <v>GoldMKS PAMP SA</v>
      </c>
    </row>
    <row r="95" spans="1:28" s="227" customFormat="1" ht="81">
      <c r="A95" s="302" t="s">
        <v>2466</v>
      </c>
      <c r="B95" s="293" t="s">
        <v>1098</v>
      </c>
      <c r="C95" s="294" t="s">
        <v>2465</v>
      </c>
      <c r="D95" s="295" t="s">
        <v>2465</v>
      </c>
      <c r="E95" s="293" t="s">
        <v>1068</v>
      </c>
      <c r="F95" s="293" t="s">
        <v>2466</v>
      </c>
      <c r="G95" s="293" t="s">
        <v>13177</v>
      </c>
      <c r="H95" s="296" t="s">
        <v>15817</v>
      </c>
      <c r="I95" s="297" t="s">
        <v>2467</v>
      </c>
      <c r="J95" s="297" t="s">
        <v>2468</v>
      </c>
      <c r="K95" s="298" t="s">
        <v>15817</v>
      </c>
      <c r="L95" s="298" t="s">
        <v>15817</v>
      </c>
      <c r="M95" s="298" t="s">
        <v>15817</v>
      </c>
      <c r="N95" s="298" t="s">
        <v>15817</v>
      </c>
      <c r="O95" s="298" t="s">
        <v>15817</v>
      </c>
      <c r="P95" s="299" t="s">
        <v>15818</v>
      </c>
      <c r="Q95" s="300" t="s">
        <v>15817</v>
      </c>
      <c r="R95" s="182" t="str">
        <f ca="1">IF(ISERROR($V95),"",OFFSET('Smelter Look-up'!$C$4,$V95-4,0)&amp;"")</f>
        <v>Planta Recuperadora de Metales SpA</v>
      </c>
      <c r="S95" s="181" t="str">
        <f t="shared" ca="1" si="35"/>
        <v>CL</v>
      </c>
      <c r="T95" s="181" t="str">
        <f ca="1">IF(B95="","",IF(ISERROR(MATCH($J95,SorP!$B$1:$B$6226,0)),"",INDIRECT("'SorP'!$A$"&amp;MATCH($S95&amp;$J95,SorP!C:C,0))))</f>
        <v>CL-AN</v>
      </c>
      <c r="U95" s="201"/>
      <c r="V95" s="226">
        <f>IF(C95="",NA(),IF(OR(C95="Smelter not listed",C95="Smelter not yet identified"),MATCH($B95&amp;$D95,'Smelter Look-up'!$J:$J,0),MATCH($B95&amp;$C95,'Smelter Look-up'!$J:$J,0)))</f>
        <v>217</v>
      </c>
      <c r="X95" s="227">
        <f t="shared" si="36"/>
        <v>0</v>
      </c>
      <c r="AB95" s="228" t="str">
        <f t="shared" si="37"/>
        <v>GoldPlanta Recuperadora de Metales SpA</v>
      </c>
    </row>
    <row r="96" spans="1:28" s="227" customFormat="1" ht="81">
      <c r="A96" s="302" t="s">
        <v>2466</v>
      </c>
      <c r="B96" s="293" t="s">
        <v>1098</v>
      </c>
      <c r="C96" s="294" t="s">
        <v>2465</v>
      </c>
      <c r="D96" s="295" t="s">
        <v>2465</v>
      </c>
      <c r="E96" s="293" t="s">
        <v>1068</v>
      </c>
      <c r="F96" s="293" t="s">
        <v>2466</v>
      </c>
      <c r="G96" s="293" t="s">
        <v>13177</v>
      </c>
      <c r="H96" s="296" t="s">
        <v>15817</v>
      </c>
      <c r="I96" s="297" t="s">
        <v>2467</v>
      </c>
      <c r="J96" s="297" t="s">
        <v>2468</v>
      </c>
      <c r="K96" s="298" t="s">
        <v>15819</v>
      </c>
      <c r="L96" s="298" t="s">
        <v>15819</v>
      </c>
      <c r="M96" s="298" t="s">
        <v>15817</v>
      </c>
      <c r="N96" s="298" t="s">
        <v>15817</v>
      </c>
      <c r="O96" s="298" t="s">
        <v>15817</v>
      </c>
      <c r="P96" s="299" t="s">
        <v>15818</v>
      </c>
      <c r="Q96" s="300" t="s">
        <v>15817</v>
      </c>
      <c r="R96" s="182" t="str">
        <f ca="1">IF(ISERROR($V96),"",OFFSET('Smelter Look-up'!$C$4,$V96-4,0)&amp;"")</f>
        <v>Planta Recuperadora de Metales SpA</v>
      </c>
      <c r="S96" s="181" t="str">
        <f t="shared" ca="1" si="35"/>
        <v>CL</v>
      </c>
      <c r="T96" s="181" t="str">
        <f ca="1">IF(B96="","",IF(ISERROR(MATCH($J96,SorP!$B$1:$B$6226,0)),"",INDIRECT("'SorP'!$A$"&amp;MATCH($S96&amp;$J96,SorP!C:C,0))))</f>
        <v>CL-AN</v>
      </c>
      <c r="U96" s="201"/>
      <c r="V96" s="226">
        <f>IF(C96="",NA(),IF(OR(C96="Smelter not listed",C96="Smelter not yet identified"),MATCH($B96&amp;$D96,'Smelter Look-up'!$J:$J,0),MATCH($B96&amp;$C96,'Smelter Look-up'!$J:$J,0)))</f>
        <v>217</v>
      </c>
      <c r="X96" s="227">
        <f t="shared" si="36"/>
        <v>0</v>
      </c>
      <c r="AB96" s="228" t="str">
        <f t="shared" si="37"/>
        <v>GoldPlanta Recuperadora de Metales SpA</v>
      </c>
    </row>
    <row r="97" spans="1:28" s="227" customFormat="1" ht="81">
      <c r="A97" s="302" t="s">
        <v>2466</v>
      </c>
      <c r="B97" s="293" t="s">
        <v>1098</v>
      </c>
      <c r="C97" s="294" t="s">
        <v>2465</v>
      </c>
      <c r="D97" s="295" t="s">
        <v>2465</v>
      </c>
      <c r="E97" s="293" t="s">
        <v>1068</v>
      </c>
      <c r="F97" s="293" t="s">
        <v>2466</v>
      </c>
      <c r="G97" s="293" t="s">
        <v>13177</v>
      </c>
      <c r="H97" s="301" t="s">
        <v>15820</v>
      </c>
      <c r="I97" s="297" t="s">
        <v>2467</v>
      </c>
      <c r="J97" s="297" t="s">
        <v>2468</v>
      </c>
      <c r="K97" s="298" t="s">
        <v>15817</v>
      </c>
      <c r="L97" s="298" t="s">
        <v>15817</v>
      </c>
      <c r="M97" s="298" t="s">
        <v>15817</v>
      </c>
      <c r="N97" s="298" t="s">
        <v>15817</v>
      </c>
      <c r="O97" s="298" t="s">
        <v>15817</v>
      </c>
      <c r="P97" s="299" t="s">
        <v>15818</v>
      </c>
      <c r="Q97" s="300" t="s">
        <v>15817</v>
      </c>
      <c r="R97" s="182" t="str">
        <f ca="1">IF(ISERROR($V97),"",OFFSET('Smelter Look-up'!$C$4,$V97-4,0)&amp;"")</f>
        <v>Planta Recuperadora de Metales SpA</v>
      </c>
      <c r="S97" s="181" t="str">
        <f t="shared" ca="1" si="35"/>
        <v>CL</v>
      </c>
      <c r="T97" s="181" t="str">
        <f ca="1">IF(B97="","",IF(ISERROR(MATCH($J97,SorP!$B$1:$B$6226,0)),"",INDIRECT("'SorP'!$A$"&amp;MATCH($S97&amp;$J97,SorP!C:C,0))))</f>
        <v>CL-AN</v>
      </c>
      <c r="U97" s="201"/>
      <c r="V97" s="226">
        <f>IF(C97="",NA(),IF(OR(C97="Smelter not listed",C97="Smelter not yet identified"),MATCH($B97&amp;$D97,'Smelter Look-up'!$J:$J,0),MATCH($B97&amp;$C97,'Smelter Look-up'!$J:$J,0)))</f>
        <v>217</v>
      </c>
      <c r="X97" s="227">
        <f t="shared" si="36"/>
        <v>0</v>
      </c>
      <c r="AB97" s="228" t="str">
        <f t="shared" si="37"/>
        <v>GoldPlanta Recuperadora de Metales SpA</v>
      </c>
    </row>
    <row r="98" spans="1:28" s="227" customFormat="1" ht="67.5">
      <c r="A98" s="302" t="s">
        <v>702</v>
      </c>
      <c r="B98" s="293" t="s">
        <v>1098</v>
      </c>
      <c r="C98" s="294" t="s">
        <v>1198</v>
      </c>
      <c r="D98" s="295" t="s">
        <v>1198</v>
      </c>
      <c r="E98" s="293" t="s">
        <v>1074</v>
      </c>
      <c r="F98" s="293" t="s">
        <v>702</v>
      </c>
      <c r="G98" s="293" t="s">
        <v>13177</v>
      </c>
      <c r="H98" s="296" t="s">
        <v>15817</v>
      </c>
      <c r="I98" s="297" t="s">
        <v>1607</v>
      </c>
      <c r="J98" s="297" t="s">
        <v>5954</v>
      </c>
      <c r="K98" s="298" t="s">
        <v>15817</v>
      </c>
      <c r="L98" s="298" t="s">
        <v>15817</v>
      </c>
      <c r="M98" s="298" t="s">
        <v>15817</v>
      </c>
      <c r="N98" s="298" t="s">
        <v>15817</v>
      </c>
      <c r="O98" s="298" t="s">
        <v>15817</v>
      </c>
      <c r="P98" s="299" t="s">
        <v>15818</v>
      </c>
      <c r="Q98" s="300" t="s">
        <v>15817</v>
      </c>
      <c r="R98" s="182" t="str">
        <f ca="1">IF(ISERROR($V98),"",OFFSET('Smelter Look-up'!$C$4,$V98-4,0)&amp;"")</f>
        <v>PT Aneka Tambang (Persero) Tbk</v>
      </c>
      <c r="S98" s="181" t="str">
        <f t="shared" ca="1" si="35"/>
        <v>ID</v>
      </c>
      <c r="T98" s="181" t="str">
        <f ca="1">IF(B98="","",IF(ISERROR(MATCH($J98,SorP!$B$1:$B$6226,0)),"",INDIRECT("'SorP'!$A$"&amp;MATCH($S98&amp;$J98,SorP!C:C,0))))</f>
        <v>ID-JK</v>
      </c>
      <c r="U98" s="201"/>
      <c r="V98" s="226">
        <f>IF(C98="",NA(),IF(OR(C98="Smelter not listed",C98="Smelter not yet identified"),MATCH($B98&amp;$D98,'Smelter Look-up'!$J:$J,0),MATCH($B98&amp;$C98,'Smelter Look-up'!$J:$J,0)))</f>
        <v>220</v>
      </c>
      <c r="X98" s="227">
        <f t="shared" si="36"/>
        <v>0</v>
      </c>
      <c r="AB98" s="228" t="str">
        <f t="shared" si="37"/>
        <v>GoldPT Aneka Tambang (Persero) Tbk</v>
      </c>
    </row>
    <row r="99" spans="1:28" s="227" customFormat="1" ht="67.5">
      <c r="A99" s="302" t="s">
        <v>702</v>
      </c>
      <c r="B99" s="293" t="s">
        <v>1098</v>
      </c>
      <c r="C99" s="294" t="s">
        <v>1198</v>
      </c>
      <c r="D99" s="295" t="s">
        <v>1198</v>
      </c>
      <c r="E99" s="293" t="s">
        <v>1074</v>
      </c>
      <c r="F99" s="293" t="s">
        <v>702</v>
      </c>
      <c r="G99" s="293" t="s">
        <v>13177</v>
      </c>
      <c r="H99" s="301" t="s">
        <v>15820</v>
      </c>
      <c r="I99" s="297" t="s">
        <v>1607</v>
      </c>
      <c r="J99" s="297" t="s">
        <v>5954</v>
      </c>
      <c r="K99" s="298" t="s">
        <v>15817</v>
      </c>
      <c r="L99" s="298" t="s">
        <v>15817</v>
      </c>
      <c r="M99" s="298" t="s">
        <v>15817</v>
      </c>
      <c r="N99" s="298" t="s">
        <v>15817</v>
      </c>
      <c r="O99" s="298" t="s">
        <v>15817</v>
      </c>
      <c r="P99" s="299" t="s">
        <v>15818</v>
      </c>
      <c r="Q99" s="300" t="s">
        <v>15817</v>
      </c>
      <c r="R99" s="182" t="str">
        <f ca="1">IF(ISERROR($V99),"",OFFSET('Smelter Look-up'!$C$4,$V99-4,0)&amp;"")</f>
        <v>PT Aneka Tambang (Persero) Tbk</v>
      </c>
      <c r="S99" s="181" t="str">
        <f t="shared" ca="1" si="35"/>
        <v>ID</v>
      </c>
      <c r="T99" s="181" t="str">
        <f ca="1">IF(B99="","",IF(ISERROR(MATCH($J99,SorP!$B$1:$B$6226,0)),"",INDIRECT("'SorP'!$A$"&amp;MATCH($S99&amp;$J99,SorP!C:C,0))))</f>
        <v>ID-JK</v>
      </c>
      <c r="U99" s="201"/>
      <c r="V99" s="226">
        <f>IF(C99="",NA(),IF(OR(C99="Smelter not listed",C99="Smelter not yet identified"),MATCH($B99&amp;$D99,'Smelter Look-up'!$J:$J,0),MATCH($B99&amp;$C99,'Smelter Look-up'!$J:$J,0)))</f>
        <v>220</v>
      </c>
      <c r="X99" s="227">
        <f t="shared" si="36"/>
        <v>0</v>
      </c>
      <c r="AB99" s="228" t="str">
        <f t="shared" si="37"/>
        <v>GoldPT Aneka Tambang (Persero) Tbk</v>
      </c>
    </row>
    <row r="100" spans="1:28" s="227" customFormat="1" ht="67.5">
      <c r="A100" s="302" t="s">
        <v>702</v>
      </c>
      <c r="B100" s="293" t="s">
        <v>1098</v>
      </c>
      <c r="C100" s="294" t="s">
        <v>1198</v>
      </c>
      <c r="D100" s="295" t="s">
        <v>1198</v>
      </c>
      <c r="E100" s="293" t="s">
        <v>1074</v>
      </c>
      <c r="F100" s="293" t="s">
        <v>702</v>
      </c>
      <c r="G100" s="293" t="s">
        <v>13177</v>
      </c>
      <c r="H100" s="296" t="s">
        <v>15817</v>
      </c>
      <c r="I100" s="297" t="s">
        <v>1607</v>
      </c>
      <c r="J100" s="297" t="s">
        <v>5954</v>
      </c>
      <c r="K100" s="298" t="s">
        <v>15819</v>
      </c>
      <c r="L100" s="298" t="s">
        <v>15819</v>
      </c>
      <c r="M100" s="298" t="s">
        <v>15817</v>
      </c>
      <c r="N100" s="298" t="s">
        <v>15817</v>
      </c>
      <c r="O100" s="298" t="s">
        <v>15817</v>
      </c>
      <c r="P100" s="299" t="s">
        <v>15818</v>
      </c>
      <c r="Q100" s="300" t="s">
        <v>15817</v>
      </c>
      <c r="R100" s="182" t="str">
        <f ca="1">IF(ISERROR($V100),"",OFFSET('Smelter Look-up'!$C$4,$V100-4,0)&amp;"")</f>
        <v>PT Aneka Tambang (Persero) Tbk</v>
      </c>
      <c r="S100" s="181" t="str">
        <f t="shared" ca="1" si="35"/>
        <v>ID</v>
      </c>
      <c r="T100" s="181" t="str">
        <f ca="1">IF(B100="","",IF(ISERROR(MATCH($J100,SorP!$B$1:$B$6226,0)),"",INDIRECT("'SorP'!$A$"&amp;MATCH($S100&amp;$J100,SorP!C:C,0))))</f>
        <v>ID-JK</v>
      </c>
      <c r="U100" s="201"/>
      <c r="V100" s="226">
        <f>IF(C100="",NA(),IF(OR(C100="Smelter not listed",C100="Smelter not yet identified"),MATCH($B100&amp;$D100,'Smelter Look-up'!$J:$J,0),MATCH($B100&amp;$C100,'Smelter Look-up'!$J:$J,0)))</f>
        <v>220</v>
      </c>
      <c r="X100" s="227">
        <f t="shared" si="36"/>
        <v>0</v>
      </c>
      <c r="AB100" s="228" t="str">
        <f t="shared" si="37"/>
        <v>GoldPT Aneka Tambang (Persero) Tbk</v>
      </c>
    </row>
    <row r="101" spans="1:28" s="227" customFormat="1" ht="40.5">
      <c r="A101" s="302" t="s">
        <v>703</v>
      </c>
      <c r="B101" s="293" t="s">
        <v>1098</v>
      </c>
      <c r="C101" s="294" t="s">
        <v>12379</v>
      </c>
      <c r="D101" s="295" t="s">
        <v>12379</v>
      </c>
      <c r="E101" s="293" t="s">
        <v>1067</v>
      </c>
      <c r="F101" s="293" t="s">
        <v>703</v>
      </c>
      <c r="G101" s="293" t="s">
        <v>13177</v>
      </c>
      <c r="H101" s="301" t="s">
        <v>15820</v>
      </c>
      <c r="I101" s="297" t="s">
        <v>1608</v>
      </c>
      <c r="J101" s="297" t="s">
        <v>1589</v>
      </c>
      <c r="K101" s="298" t="s">
        <v>15817</v>
      </c>
      <c r="L101" s="298" t="s">
        <v>15817</v>
      </c>
      <c r="M101" s="298" t="s">
        <v>15817</v>
      </c>
      <c r="N101" s="298" t="s">
        <v>15817</v>
      </c>
      <c r="O101" s="298" t="s">
        <v>15817</v>
      </c>
      <c r="P101" s="299" t="s">
        <v>15818</v>
      </c>
      <c r="Q101" s="300" t="s">
        <v>15817</v>
      </c>
      <c r="R101" s="182" t="str">
        <f ca="1">IF(ISERROR($V101),"",OFFSET('Smelter Look-up'!$C$4,$V101-4,0)&amp;"")</f>
        <v>PX Precinox S.A.</v>
      </c>
      <c r="S101" s="181" t="str">
        <f t="shared" ca="1" si="35"/>
        <v>CH</v>
      </c>
      <c r="T101" s="181" t="str">
        <f ca="1">IF(B101="","",IF(ISERROR(MATCH($J101,SorP!$B$1:$B$6226,0)),"",INDIRECT("'SorP'!$A$"&amp;MATCH($S101&amp;$J101,SorP!C:C,0))))</f>
        <v>CH-NE</v>
      </c>
      <c r="U101" s="201"/>
      <c r="V101" s="226">
        <f>IF(C101="",NA(),IF(OR(C101="Smelter not listed",C101="Smelter not yet identified"),MATCH($B101&amp;$D101,'Smelter Look-up'!$J:$J,0),MATCH($B101&amp;$C101,'Smelter Look-up'!$J:$J,0)))</f>
        <v>221</v>
      </c>
      <c r="X101" s="227">
        <f t="shared" si="36"/>
        <v>0</v>
      </c>
      <c r="AB101" s="228" t="str">
        <f t="shared" si="37"/>
        <v>GoldPX Precinox S.A.</v>
      </c>
    </row>
    <row r="102" spans="1:28" s="227" customFormat="1" ht="40.5">
      <c r="A102" s="302" t="s">
        <v>703</v>
      </c>
      <c r="B102" s="293" t="s">
        <v>1098</v>
      </c>
      <c r="C102" s="294" t="s">
        <v>12379</v>
      </c>
      <c r="D102" s="295" t="s">
        <v>12379</v>
      </c>
      <c r="E102" s="293" t="s">
        <v>1067</v>
      </c>
      <c r="F102" s="293" t="s">
        <v>703</v>
      </c>
      <c r="G102" s="293" t="s">
        <v>13177</v>
      </c>
      <c r="H102" s="296" t="s">
        <v>15817</v>
      </c>
      <c r="I102" s="297" t="s">
        <v>1608</v>
      </c>
      <c r="J102" s="297" t="s">
        <v>1589</v>
      </c>
      <c r="K102" s="298" t="s">
        <v>15819</v>
      </c>
      <c r="L102" s="298" t="s">
        <v>15819</v>
      </c>
      <c r="M102" s="298" t="s">
        <v>15817</v>
      </c>
      <c r="N102" s="298" t="s">
        <v>15817</v>
      </c>
      <c r="O102" s="298" t="s">
        <v>15817</v>
      </c>
      <c r="P102" s="299" t="s">
        <v>15818</v>
      </c>
      <c r="Q102" s="300" t="s">
        <v>15817</v>
      </c>
      <c r="R102" s="182" t="str">
        <f ca="1">IF(ISERROR($V102),"",OFFSET('Smelter Look-up'!$C$4,$V102-4,0)&amp;"")</f>
        <v>PX Precinox S.A.</v>
      </c>
      <c r="S102" s="181" t="str">
        <f t="shared" ca="1" si="35"/>
        <v>CH</v>
      </c>
      <c r="T102" s="181" t="str">
        <f ca="1">IF(B102="","",IF(ISERROR(MATCH($J102,SorP!$B$1:$B$6226,0)),"",INDIRECT("'SorP'!$A$"&amp;MATCH($S102&amp;$J102,SorP!C:C,0))))</f>
        <v>CH-NE</v>
      </c>
      <c r="U102" s="201"/>
      <c r="V102" s="226">
        <f>IF(C102="",NA(),IF(OR(C102="Smelter not listed",C102="Smelter not yet identified"),MATCH($B102&amp;$D102,'Smelter Look-up'!$J:$J,0),MATCH($B102&amp;$C102,'Smelter Look-up'!$J:$J,0)))</f>
        <v>221</v>
      </c>
      <c r="X102" s="227">
        <f t="shared" si="36"/>
        <v>0</v>
      </c>
      <c r="AB102" s="228" t="str">
        <f t="shared" si="37"/>
        <v>GoldPX Precinox S.A.</v>
      </c>
    </row>
    <row r="103" spans="1:28" s="227" customFormat="1" ht="40.5">
      <c r="A103" s="302" t="s">
        <v>703</v>
      </c>
      <c r="B103" s="293" t="s">
        <v>1098</v>
      </c>
      <c r="C103" s="294" t="s">
        <v>12379</v>
      </c>
      <c r="D103" s="295" t="s">
        <v>12379</v>
      </c>
      <c r="E103" s="293" t="s">
        <v>1067</v>
      </c>
      <c r="F103" s="293" t="s">
        <v>703</v>
      </c>
      <c r="G103" s="293" t="s">
        <v>13177</v>
      </c>
      <c r="H103" s="296" t="s">
        <v>15817</v>
      </c>
      <c r="I103" s="297" t="s">
        <v>1608</v>
      </c>
      <c r="J103" s="297" t="s">
        <v>1589</v>
      </c>
      <c r="K103" s="298" t="s">
        <v>15817</v>
      </c>
      <c r="L103" s="298" t="s">
        <v>15817</v>
      </c>
      <c r="M103" s="298" t="s">
        <v>15817</v>
      </c>
      <c r="N103" s="298" t="s">
        <v>15817</v>
      </c>
      <c r="O103" s="298" t="s">
        <v>15817</v>
      </c>
      <c r="P103" s="299" t="s">
        <v>15818</v>
      </c>
      <c r="Q103" s="300" t="s">
        <v>15817</v>
      </c>
      <c r="R103" s="182" t="str">
        <f ca="1">IF(ISERROR($V103),"",OFFSET('Smelter Look-up'!$C$4,$V103-4,0)&amp;"")</f>
        <v>PX Precinox S.A.</v>
      </c>
      <c r="S103" s="181" t="str">
        <f t="shared" ca="1" si="35"/>
        <v>CH</v>
      </c>
      <c r="T103" s="181" t="str">
        <f ca="1">IF(B103="","",IF(ISERROR(MATCH($J103,SorP!$B$1:$B$6226,0)),"",INDIRECT("'SorP'!$A$"&amp;MATCH($S103&amp;$J103,SorP!C:C,0))))</f>
        <v>CH-NE</v>
      </c>
      <c r="U103" s="201"/>
      <c r="V103" s="226">
        <f>IF(C103="",NA(),IF(OR(C103="Smelter not listed",C103="Smelter not yet identified"),MATCH($B103&amp;$D103,'Smelter Look-up'!$J:$J,0),MATCH($B103&amp;$C103,'Smelter Look-up'!$J:$J,0)))</f>
        <v>221</v>
      </c>
      <c r="X103" s="227">
        <f t="shared" si="36"/>
        <v>0</v>
      </c>
      <c r="AB103" s="228" t="str">
        <f t="shared" si="37"/>
        <v>GoldPX Precinox S.A.</v>
      </c>
    </row>
    <row r="104" spans="1:28" s="227" customFormat="1" ht="67.5">
      <c r="A104" s="302" t="s">
        <v>704</v>
      </c>
      <c r="B104" s="293" t="s">
        <v>1098</v>
      </c>
      <c r="C104" s="294" t="s">
        <v>2112</v>
      </c>
      <c r="D104" s="295" t="s">
        <v>2112</v>
      </c>
      <c r="E104" s="293" t="s">
        <v>864</v>
      </c>
      <c r="F104" s="293" t="s">
        <v>704</v>
      </c>
      <c r="G104" s="293" t="s">
        <v>13177</v>
      </c>
      <c r="H104" s="296" t="s">
        <v>15817</v>
      </c>
      <c r="I104" s="297" t="s">
        <v>1609</v>
      </c>
      <c r="J104" s="297" t="s">
        <v>1610</v>
      </c>
      <c r="K104" s="298" t="s">
        <v>15817</v>
      </c>
      <c r="L104" s="298" t="s">
        <v>15817</v>
      </c>
      <c r="M104" s="298" t="s">
        <v>15817</v>
      </c>
      <c r="N104" s="298" t="s">
        <v>15817</v>
      </c>
      <c r="O104" s="298" t="s">
        <v>15817</v>
      </c>
      <c r="P104" s="299" t="s">
        <v>15818</v>
      </c>
      <c r="Q104" s="300" t="s">
        <v>15817</v>
      </c>
      <c r="R104" s="182" t="str">
        <f ca="1">IF(ISERROR($V104),"",OFFSET('Smelter Look-up'!$C$4,$V104-4,0)&amp;"")</f>
        <v>Rand Refinery (Pty) Ltd.</v>
      </c>
      <c r="S104" s="181" t="str">
        <f t="shared" ca="1" si="35"/>
        <v>ZA</v>
      </c>
      <c r="T104" s="181" t="str">
        <f ca="1">IF(B104="","",IF(ISERROR(MATCH($J104,SorP!$B$1:$B$6226,0)),"",INDIRECT("'SorP'!$A$"&amp;MATCH($S104&amp;$J104,SorP!C:C,0))))</f>
        <v>ZA-GP</v>
      </c>
      <c r="U104" s="201"/>
      <c r="V104" s="226">
        <f>IF(C104="",NA(),IF(OR(C104="Smelter not listed",C104="Smelter not yet identified"),MATCH($B104&amp;$D104,'Smelter Look-up'!$J:$J,0),MATCH($B104&amp;$C104,'Smelter Look-up'!$J:$J,0)))</f>
        <v>224</v>
      </c>
      <c r="X104" s="227">
        <f t="shared" si="36"/>
        <v>0</v>
      </c>
      <c r="AB104" s="228" t="str">
        <f t="shared" si="37"/>
        <v>GoldRand Refinery (Pty) Ltd.</v>
      </c>
    </row>
    <row r="105" spans="1:28" s="227" customFormat="1" ht="67.5">
      <c r="A105" s="302" t="s">
        <v>704</v>
      </c>
      <c r="B105" s="293" t="s">
        <v>1098</v>
      </c>
      <c r="C105" s="294" t="s">
        <v>2112</v>
      </c>
      <c r="D105" s="295" t="s">
        <v>2112</v>
      </c>
      <c r="E105" s="293" t="s">
        <v>864</v>
      </c>
      <c r="F105" s="293" t="s">
        <v>704</v>
      </c>
      <c r="G105" s="293" t="s">
        <v>13177</v>
      </c>
      <c r="H105" s="296" t="s">
        <v>15817</v>
      </c>
      <c r="I105" s="297" t="s">
        <v>1609</v>
      </c>
      <c r="J105" s="297" t="s">
        <v>1610</v>
      </c>
      <c r="K105" s="298" t="s">
        <v>15819</v>
      </c>
      <c r="L105" s="298" t="s">
        <v>15819</v>
      </c>
      <c r="M105" s="298" t="s">
        <v>15817</v>
      </c>
      <c r="N105" s="298" t="s">
        <v>15817</v>
      </c>
      <c r="O105" s="298" t="s">
        <v>15817</v>
      </c>
      <c r="P105" s="299" t="s">
        <v>15818</v>
      </c>
      <c r="Q105" s="300" t="s">
        <v>15817</v>
      </c>
      <c r="R105" s="182" t="str">
        <f ca="1">IF(ISERROR($V105),"",OFFSET('Smelter Look-up'!$C$4,$V105-4,0)&amp;"")</f>
        <v>Rand Refinery (Pty) Ltd.</v>
      </c>
      <c r="S105" s="181" t="str">
        <f t="shared" ca="1" si="35"/>
        <v>ZA</v>
      </c>
      <c r="T105" s="181" t="str">
        <f ca="1">IF(B105="","",IF(ISERROR(MATCH($J105,SorP!$B$1:$B$6226,0)),"",INDIRECT("'SorP'!$A$"&amp;MATCH($S105&amp;$J105,SorP!C:C,0))))</f>
        <v>ZA-GP</v>
      </c>
      <c r="U105" s="201"/>
      <c r="V105" s="226">
        <f>IF(C105="",NA(),IF(OR(C105="Smelter not listed",C105="Smelter not yet identified"),MATCH($B105&amp;$D105,'Smelter Look-up'!$J:$J,0),MATCH($B105&amp;$C105,'Smelter Look-up'!$J:$J,0)))</f>
        <v>224</v>
      </c>
      <c r="X105" s="227">
        <f t="shared" si="36"/>
        <v>0</v>
      </c>
      <c r="AB105" s="228" t="str">
        <f t="shared" si="37"/>
        <v>GoldRand Refinery (Pty) Ltd.</v>
      </c>
    </row>
    <row r="106" spans="1:28" s="227" customFormat="1" ht="67.5">
      <c r="A106" s="302" t="s">
        <v>704</v>
      </c>
      <c r="B106" s="293" t="s">
        <v>1098</v>
      </c>
      <c r="C106" s="294" t="s">
        <v>2112</v>
      </c>
      <c r="D106" s="295" t="s">
        <v>2112</v>
      </c>
      <c r="E106" s="293" t="s">
        <v>864</v>
      </c>
      <c r="F106" s="293" t="s">
        <v>704</v>
      </c>
      <c r="G106" s="293" t="s">
        <v>13177</v>
      </c>
      <c r="H106" s="301" t="s">
        <v>15820</v>
      </c>
      <c r="I106" s="297" t="s">
        <v>1609</v>
      </c>
      <c r="J106" s="297" t="s">
        <v>1610</v>
      </c>
      <c r="K106" s="298" t="s">
        <v>15817</v>
      </c>
      <c r="L106" s="298" t="s">
        <v>15817</v>
      </c>
      <c r="M106" s="298" t="s">
        <v>15817</v>
      </c>
      <c r="N106" s="298" t="s">
        <v>15817</v>
      </c>
      <c r="O106" s="298" t="s">
        <v>15817</v>
      </c>
      <c r="P106" s="299" t="s">
        <v>15818</v>
      </c>
      <c r="Q106" s="300" t="s">
        <v>15817</v>
      </c>
      <c r="R106" s="182" t="str">
        <f ca="1">IF(ISERROR($V106),"",OFFSET('Smelter Look-up'!$C$4,$V106-4,0)&amp;"")</f>
        <v>Rand Refinery (Pty) Ltd.</v>
      </c>
      <c r="S106" s="181" t="str">
        <f t="shared" ca="1" si="35"/>
        <v>ZA</v>
      </c>
      <c r="T106" s="181" t="str">
        <f ca="1">IF(B106="","",IF(ISERROR(MATCH($J106,SorP!$B$1:$B$6226,0)),"",INDIRECT("'SorP'!$A$"&amp;MATCH($S106&amp;$J106,SorP!C:C,0))))</f>
        <v>ZA-GP</v>
      </c>
      <c r="U106" s="201"/>
      <c r="V106" s="226">
        <f>IF(C106="",NA(),IF(OR(C106="Smelter not listed",C106="Smelter not yet identified"),MATCH($B106&amp;$D106,'Smelter Look-up'!$J:$J,0),MATCH($B106&amp;$C106,'Smelter Look-up'!$J:$J,0)))</f>
        <v>224</v>
      </c>
      <c r="X106" s="227">
        <f t="shared" si="36"/>
        <v>0</v>
      </c>
      <c r="AB106" s="228" t="str">
        <f t="shared" si="37"/>
        <v>GoldRand Refinery (Pty) Ltd.</v>
      </c>
    </row>
    <row r="107" spans="1:28" s="227" customFormat="1" ht="67.5">
      <c r="A107" s="302" t="s">
        <v>704</v>
      </c>
      <c r="B107" s="293" t="s">
        <v>1098</v>
      </c>
      <c r="C107" s="294" t="s">
        <v>2112</v>
      </c>
      <c r="D107" s="295" t="s">
        <v>2112</v>
      </c>
      <c r="E107" s="293" t="s">
        <v>864</v>
      </c>
      <c r="F107" s="293" t="s">
        <v>704</v>
      </c>
      <c r="G107" s="293" t="s">
        <v>13177</v>
      </c>
      <c r="H107" s="301" t="s">
        <v>15820</v>
      </c>
      <c r="I107" s="297" t="s">
        <v>1609</v>
      </c>
      <c r="J107" s="297" t="s">
        <v>1610</v>
      </c>
      <c r="K107" s="298" t="s">
        <v>15860</v>
      </c>
      <c r="L107" s="298" t="s">
        <v>15817</v>
      </c>
      <c r="M107" s="298" t="s">
        <v>12562</v>
      </c>
      <c r="N107" s="298" t="s">
        <v>15861</v>
      </c>
      <c r="O107" s="298" t="s">
        <v>15862</v>
      </c>
      <c r="P107" s="299" t="s">
        <v>15818</v>
      </c>
      <c r="Q107" s="300" t="s">
        <v>15817</v>
      </c>
      <c r="R107" s="182" t="str">
        <f ca="1">IF(ISERROR($V107),"",OFFSET('Smelter Look-up'!$C$4,$V107-4,0)&amp;"")</f>
        <v>Rand Refinery (Pty) Ltd.</v>
      </c>
      <c r="S107" s="181" t="str">
        <f t="shared" ca="1" si="35"/>
        <v>ZA</v>
      </c>
      <c r="T107" s="181" t="str">
        <f ca="1">IF(B107="","",IF(ISERROR(MATCH($J107,SorP!$B$1:$B$6226,0)),"",INDIRECT("'SorP'!$A$"&amp;MATCH($S107&amp;$J107,SorP!C:C,0))))</f>
        <v>ZA-GP</v>
      </c>
      <c r="U107" s="201"/>
      <c r="V107" s="226">
        <f>IF(C107="",NA(),IF(OR(C107="Smelter not listed",C107="Smelter not yet identified"),MATCH($B107&amp;$D107,'Smelter Look-up'!$J:$J,0),MATCH($B107&amp;$C107,'Smelter Look-up'!$J:$J,0)))</f>
        <v>224</v>
      </c>
      <c r="X107" s="227">
        <f t="shared" si="36"/>
        <v>0</v>
      </c>
      <c r="AB107" s="228" t="str">
        <f t="shared" si="37"/>
        <v>GoldRand Refinery (Pty) Ltd.</v>
      </c>
    </row>
    <row r="108" spans="1:28" s="227" customFormat="1" ht="40.5">
      <c r="A108" s="302" t="s">
        <v>2268</v>
      </c>
      <c r="B108" s="293" t="s">
        <v>1098</v>
      </c>
      <c r="C108" s="294" t="s">
        <v>13704</v>
      </c>
      <c r="D108" s="295" t="s">
        <v>13704</v>
      </c>
      <c r="E108" s="293" t="s">
        <v>1085</v>
      </c>
      <c r="F108" s="293" t="s">
        <v>2268</v>
      </c>
      <c r="G108" s="293" t="s">
        <v>13177</v>
      </c>
      <c r="H108" s="296" t="s">
        <v>15817</v>
      </c>
      <c r="I108" s="297" t="s">
        <v>2301</v>
      </c>
      <c r="J108" s="297" t="s">
        <v>8844</v>
      </c>
      <c r="K108" s="298" t="s">
        <v>15817</v>
      </c>
      <c r="L108" s="298" t="s">
        <v>15817</v>
      </c>
      <c r="M108" s="298" t="s">
        <v>15817</v>
      </c>
      <c r="N108" s="298" t="s">
        <v>15817</v>
      </c>
      <c r="O108" s="298" t="s">
        <v>15817</v>
      </c>
      <c r="P108" s="299" t="s">
        <v>15818</v>
      </c>
      <c r="Q108" s="300" t="s">
        <v>15817</v>
      </c>
      <c r="R108" s="182" t="str">
        <f ca="1">IF(ISERROR($V108),"",OFFSET('Smelter Look-up'!$C$4,$V108-4,0)&amp;"")</f>
        <v>REMONDIS PMR B.V.</v>
      </c>
      <c r="S108" s="181" t="str">
        <f t="shared" ca="1" si="35"/>
        <v>NL</v>
      </c>
      <c r="T108" s="181" t="str">
        <f ca="1">IF(B108="","",IF(ISERROR(MATCH($J108,SorP!$B$1:$B$6226,0)),"",INDIRECT("'SorP'!$A$"&amp;MATCH($S108&amp;$J108,SorP!C:C,0))))</f>
        <v>NL-NB</v>
      </c>
      <c r="U108" s="201"/>
      <c r="V108" s="226">
        <f>IF(C108="",NA(),IF(OR(C108="Smelter not listed",C108="Smelter not yet identified"),MATCH($B108&amp;$D108,'Smelter Look-up'!$J:$J,0),MATCH($B108&amp;$C108,'Smelter Look-up'!$J:$J,0)))</f>
        <v>228</v>
      </c>
      <c r="X108" s="227">
        <f t="shared" si="36"/>
        <v>0</v>
      </c>
      <c r="AB108" s="228" t="str">
        <f t="shared" si="37"/>
        <v>GoldREMONDIS PMR B.V.</v>
      </c>
    </row>
    <row r="109" spans="1:28" s="227" customFormat="1" ht="40.5">
      <c r="A109" s="302" t="s">
        <v>2268</v>
      </c>
      <c r="B109" s="293" t="s">
        <v>1098</v>
      </c>
      <c r="C109" s="294" t="s">
        <v>13704</v>
      </c>
      <c r="D109" s="295" t="s">
        <v>13704</v>
      </c>
      <c r="E109" s="293" t="s">
        <v>1085</v>
      </c>
      <c r="F109" s="293" t="s">
        <v>2268</v>
      </c>
      <c r="G109" s="293" t="s">
        <v>13177</v>
      </c>
      <c r="H109" s="296" t="s">
        <v>15817</v>
      </c>
      <c r="I109" s="297" t="s">
        <v>2301</v>
      </c>
      <c r="J109" s="297" t="s">
        <v>8844</v>
      </c>
      <c r="K109" s="298" t="s">
        <v>15819</v>
      </c>
      <c r="L109" s="298" t="s">
        <v>15819</v>
      </c>
      <c r="M109" s="298" t="s">
        <v>15817</v>
      </c>
      <c r="N109" s="298" t="s">
        <v>15817</v>
      </c>
      <c r="O109" s="298" t="s">
        <v>15817</v>
      </c>
      <c r="P109" s="299" t="s">
        <v>15818</v>
      </c>
      <c r="Q109" s="300" t="s">
        <v>15817</v>
      </c>
      <c r="R109" s="182" t="str">
        <f ca="1">IF(ISERROR($V109),"",OFFSET('Smelter Look-up'!$C$4,$V109-4,0)&amp;"")</f>
        <v>REMONDIS PMR B.V.</v>
      </c>
      <c r="S109" s="181" t="str">
        <f t="shared" ca="1" si="35"/>
        <v>NL</v>
      </c>
      <c r="T109" s="181" t="str">
        <f ca="1">IF(B109="","",IF(ISERROR(MATCH($J109,SorP!$B$1:$B$6226,0)),"",INDIRECT("'SorP'!$A$"&amp;MATCH($S109&amp;$J109,SorP!C:C,0))))</f>
        <v>NL-NB</v>
      </c>
      <c r="U109" s="201"/>
      <c r="V109" s="226">
        <f>IF(C109="",NA(),IF(OR(C109="Smelter not listed",C109="Smelter not yet identified"),MATCH($B109&amp;$D109,'Smelter Look-up'!$J:$J,0),MATCH($B109&amp;$C109,'Smelter Look-up'!$J:$J,0)))</f>
        <v>228</v>
      </c>
      <c r="X109" s="227">
        <f t="shared" si="36"/>
        <v>0</v>
      </c>
      <c r="AB109" s="228" t="str">
        <f t="shared" si="37"/>
        <v>GoldREMONDIS PMR B.V.</v>
      </c>
    </row>
    <row r="110" spans="1:28" s="227" customFormat="1" ht="40.5">
      <c r="A110" s="302" t="s">
        <v>2268</v>
      </c>
      <c r="B110" s="293" t="s">
        <v>1098</v>
      </c>
      <c r="C110" s="294" t="s">
        <v>13704</v>
      </c>
      <c r="D110" s="295" t="s">
        <v>13704</v>
      </c>
      <c r="E110" s="293" t="s">
        <v>1085</v>
      </c>
      <c r="F110" s="293" t="s">
        <v>2268</v>
      </c>
      <c r="G110" s="293" t="s">
        <v>13177</v>
      </c>
      <c r="H110" s="301" t="s">
        <v>15820</v>
      </c>
      <c r="I110" s="297" t="s">
        <v>2301</v>
      </c>
      <c r="J110" s="297" t="s">
        <v>8844</v>
      </c>
      <c r="K110" s="298" t="s">
        <v>15817</v>
      </c>
      <c r="L110" s="298" t="s">
        <v>15817</v>
      </c>
      <c r="M110" s="298" t="s">
        <v>15817</v>
      </c>
      <c r="N110" s="298" t="s">
        <v>15817</v>
      </c>
      <c r="O110" s="298" t="s">
        <v>15817</v>
      </c>
      <c r="P110" s="299" t="s">
        <v>15818</v>
      </c>
      <c r="Q110" s="300" t="s">
        <v>15817</v>
      </c>
      <c r="R110" s="182" t="str">
        <f ca="1">IF(ISERROR($V110),"",OFFSET('Smelter Look-up'!$C$4,$V110-4,0)&amp;"")</f>
        <v>REMONDIS PMR B.V.</v>
      </c>
      <c r="S110" s="181" t="str">
        <f t="shared" ca="1" si="35"/>
        <v>NL</v>
      </c>
      <c r="T110" s="181" t="str">
        <f ca="1">IF(B110="","",IF(ISERROR(MATCH($J110,SorP!$B$1:$B$6226,0)),"",INDIRECT("'SorP'!$A$"&amp;MATCH($S110&amp;$J110,SorP!C:C,0))))</f>
        <v>NL-NB</v>
      </c>
      <c r="U110" s="201"/>
      <c r="V110" s="226">
        <f>IF(C110="",NA(),IF(OR(C110="Smelter not listed",C110="Smelter not yet identified"),MATCH($B110&amp;$D110,'Smelter Look-up'!$J:$J,0),MATCH($B110&amp;$C110,'Smelter Look-up'!$J:$J,0)))</f>
        <v>228</v>
      </c>
      <c r="X110" s="227">
        <f t="shared" si="36"/>
        <v>0</v>
      </c>
      <c r="AB110" s="228" t="str">
        <f t="shared" si="37"/>
        <v>GoldREMONDIS PMR B.V.</v>
      </c>
    </row>
    <row r="111" spans="1:28" s="227" customFormat="1" ht="54">
      <c r="A111" s="302" t="s">
        <v>705</v>
      </c>
      <c r="B111" s="293" t="s">
        <v>1098</v>
      </c>
      <c r="C111" s="294" t="s">
        <v>884</v>
      </c>
      <c r="D111" s="295" t="s">
        <v>884</v>
      </c>
      <c r="E111" s="293" t="s">
        <v>1066</v>
      </c>
      <c r="F111" s="293" t="s">
        <v>705</v>
      </c>
      <c r="G111" s="293" t="s">
        <v>13177</v>
      </c>
      <c r="H111" s="301" t="s">
        <v>15820</v>
      </c>
      <c r="I111" s="297" t="s">
        <v>1611</v>
      </c>
      <c r="J111" s="297" t="s">
        <v>1569</v>
      </c>
      <c r="K111" s="298" t="s">
        <v>15817</v>
      </c>
      <c r="L111" s="298" t="s">
        <v>15817</v>
      </c>
      <c r="M111" s="298" t="s">
        <v>15817</v>
      </c>
      <c r="N111" s="298" t="s">
        <v>15817</v>
      </c>
      <c r="O111" s="298" t="s">
        <v>477</v>
      </c>
      <c r="P111" s="299" t="s">
        <v>15818</v>
      </c>
      <c r="Q111" s="300" t="s">
        <v>15823</v>
      </c>
      <c r="R111" s="182" t="str">
        <f ca="1">IF(ISERROR($V111),"",OFFSET('Smelter Look-up'!$C$4,$V111-4,0)&amp;"")</f>
        <v>Royal Canadian Mint</v>
      </c>
      <c r="S111" s="181" t="str">
        <f t="shared" ca="1" si="35"/>
        <v>CA</v>
      </c>
      <c r="T111" s="181" t="str">
        <f ca="1">IF(B111="","",IF(ISERROR(MATCH($J111,SorP!$B$1:$B$6226,0)),"",INDIRECT("'SorP'!$A$"&amp;MATCH($S111&amp;$J111,SorP!C:C,0))))</f>
        <v>CA-ON</v>
      </c>
      <c r="U111" s="201"/>
      <c r="V111" s="226">
        <f>IF(C111="",NA(),IF(OR(C111="Smelter not listed",C111="Smelter not yet identified"),MATCH($B111&amp;$D111,'Smelter Look-up'!$J:$J,0),MATCH($B111&amp;$C111,'Smelter Look-up'!$J:$J,0)))</f>
        <v>229</v>
      </c>
      <c r="X111" s="227">
        <f t="shared" si="36"/>
        <v>0</v>
      </c>
      <c r="AB111" s="228" t="str">
        <f t="shared" si="37"/>
        <v>GoldRoyal Canadian Mint</v>
      </c>
    </row>
    <row r="112" spans="1:28" s="227" customFormat="1" ht="54">
      <c r="A112" s="302" t="s">
        <v>705</v>
      </c>
      <c r="B112" s="293" t="s">
        <v>1098</v>
      </c>
      <c r="C112" s="294" t="s">
        <v>884</v>
      </c>
      <c r="D112" s="295" t="s">
        <v>884</v>
      </c>
      <c r="E112" s="293" t="s">
        <v>1066</v>
      </c>
      <c r="F112" s="293" t="s">
        <v>705</v>
      </c>
      <c r="G112" s="293" t="s">
        <v>13177</v>
      </c>
      <c r="H112" s="296" t="s">
        <v>15817</v>
      </c>
      <c r="I112" s="297" t="s">
        <v>1611</v>
      </c>
      <c r="J112" s="297" t="s">
        <v>1569</v>
      </c>
      <c r="K112" s="298" t="s">
        <v>15819</v>
      </c>
      <c r="L112" s="298" t="s">
        <v>15819</v>
      </c>
      <c r="M112" s="298" t="s">
        <v>15817</v>
      </c>
      <c r="N112" s="298" t="s">
        <v>15817</v>
      </c>
      <c r="O112" s="298" t="s">
        <v>15817</v>
      </c>
      <c r="P112" s="299" t="s">
        <v>15818</v>
      </c>
      <c r="Q112" s="300" t="s">
        <v>15817</v>
      </c>
      <c r="R112" s="182" t="str">
        <f ca="1">IF(ISERROR($V112),"",OFFSET('Smelter Look-up'!$C$4,$V112-4,0)&amp;"")</f>
        <v>Royal Canadian Mint</v>
      </c>
      <c r="S112" s="181" t="str">
        <f t="shared" ca="1" si="35"/>
        <v>CA</v>
      </c>
      <c r="T112" s="181" t="str">
        <f ca="1">IF(B112="","",IF(ISERROR(MATCH($J112,SorP!$B$1:$B$6226,0)),"",INDIRECT("'SorP'!$A$"&amp;MATCH($S112&amp;$J112,SorP!C:C,0))))</f>
        <v>CA-ON</v>
      </c>
      <c r="U112" s="201"/>
      <c r="V112" s="226">
        <f>IF(C112="",NA(),IF(OR(C112="Smelter not listed",C112="Smelter not yet identified"),MATCH($B112&amp;$D112,'Smelter Look-up'!$J:$J,0),MATCH($B112&amp;$C112,'Smelter Look-up'!$J:$J,0)))</f>
        <v>229</v>
      </c>
      <c r="X112" s="227">
        <f t="shared" si="36"/>
        <v>0</v>
      </c>
      <c r="AB112" s="228" t="str">
        <f t="shared" si="37"/>
        <v>GoldRoyal Canadian Mint</v>
      </c>
    </row>
    <row r="113" spans="1:28" s="227" customFormat="1" ht="54">
      <c r="A113" s="302" t="s">
        <v>705</v>
      </c>
      <c r="B113" s="293" t="s">
        <v>1098</v>
      </c>
      <c r="C113" s="294" t="s">
        <v>884</v>
      </c>
      <c r="D113" s="295" t="s">
        <v>884</v>
      </c>
      <c r="E113" s="293" t="s">
        <v>1066</v>
      </c>
      <c r="F113" s="293" t="s">
        <v>705</v>
      </c>
      <c r="G113" s="293" t="s">
        <v>13177</v>
      </c>
      <c r="H113" s="296" t="s">
        <v>15817</v>
      </c>
      <c r="I113" s="297" t="s">
        <v>1611</v>
      </c>
      <c r="J113" s="297" t="s">
        <v>1569</v>
      </c>
      <c r="K113" s="298" t="s">
        <v>15817</v>
      </c>
      <c r="L113" s="298" t="s">
        <v>15817</v>
      </c>
      <c r="M113" s="298" t="s">
        <v>15817</v>
      </c>
      <c r="N113" s="298" t="s">
        <v>15817</v>
      </c>
      <c r="O113" s="298" t="s">
        <v>15817</v>
      </c>
      <c r="P113" s="299" t="s">
        <v>15818</v>
      </c>
      <c r="Q113" s="300" t="s">
        <v>15817</v>
      </c>
      <c r="R113" s="182" t="str">
        <f ca="1">IF(ISERROR($V113),"",OFFSET('Smelter Look-up'!$C$4,$V113-4,0)&amp;"")</f>
        <v>Royal Canadian Mint</v>
      </c>
      <c r="S113" s="181" t="str">
        <f t="shared" ca="1" si="35"/>
        <v>CA</v>
      </c>
      <c r="T113" s="181" t="str">
        <f ca="1">IF(B113="","",IF(ISERROR(MATCH($J113,SorP!$B$1:$B$6226,0)),"",INDIRECT("'SorP'!$A$"&amp;MATCH($S113&amp;$J113,SorP!C:C,0))))</f>
        <v>CA-ON</v>
      </c>
      <c r="U113" s="201"/>
      <c r="V113" s="226">
        <f>IF(C113="",NA(),IF(OR(C113="Smelter not listed",C113="Smelter not yet identified"),MATCH($B113&amp;$D113,'Smelter Look-up'!$J:$J,0),MATCH($B113&amp;$C113,'Smelter Look-up'!$J:$J,0)))</f>
        <v>229</v>
      </c>
      <c r="X113" s="227">
        <f t="shared" si="36"/>
        <v>0</v>
      </c>
      <c r="AB113" s="228" t="str">
        <f t="shared" si="37"/>
        <v>GoldRoyal Canadian Mint</v>
      </c>
    </row>
    <row r="114" spans="1:28" s="227" customFormat="1" ht="27">
      <c r="A114" s="302" t="s">
        <v>2211</v>
      </c>
      <c r="B114" s="293" t="s">
        <v>1098</v>
      </c>
      <c r="C114" s="294" t="s">
        <v>2210</v>
      </c>
      <c r="D114" s="295" t="s">
        <v>2210</v>
      </c>
      <c r="E114" s="293" t="s">
        <v>1073</v>
      </c>
      <c r="F114" s="293" t="s">
        <v>2211</v>
      </c>
      <c r="G114" s="293" t="s">
        <v>13177</v>
      </c>
      <c r="H114" s="296" t="s">
        <v>15817</v>
      </c>
      <c r="I114" s="297" t="s">
        <v>2212</v>
      </c>
      <c r="J114" s="297" t="s">
        <v>4834</v>
      </c>
      <c r="K114" s="298" t="s">
        <v>15817</v>
      </c>
      <c r="L114" s="298" t="s">
        <v>15817</v>
      </c>
      <c r="M114" s="298" t="s">
        <v>15817</v>
      </c>
      <c r="N114" s="298" t="s">
        <v>15817</v>
      </c>
      <c r="O114" s="298" t="s">
        <v>15817</v>
      </c>
      <c r="P114" s="299" t="s">
        <v>15818</v>
      </c>
      <c r="Q114" s="300" t="s">
        <v>15817</v>
      </c>
      <c r="R114" s="182" t="str">
        <f ca="1">IF(ISERROR($V114),"",OFFSET('Smelter Look-up'!$C$4,$V114-4,0)&amp;"")</f>
        <v>SAAMP</v>
      </c>
      <c r="S114" s="181" t="str">
        <f t="shared" ca="1" si="35"/>
        <v>FR</v>
      </c>
      <c r="T114" s="181" t="str">
        <f ca="1">IF(B114="","",IF(ISERROR(MATCH($J114,SorP!$B$1:$B$6226,0)),"",INDIRECT("'SorP'!$A$"&amp;MATCH($S114&amp;$J114,SorP!C:C,0))))</f>
        <v>FR-IDF</v>
      </c>
      <c r="U114" s="201"/>
      <c r="V114" s="226">
        <f>IF(C114="",NA(),IF(OR(C114="Smelter not listed",C114="Smelter not yet identified"),MATCH($B114&amp;$D114,'Smelter Look-up'!$J:$J,0),MATCH($B114&amp;$C114,'Smelter Look-up'!$J:$J,0)))</f>
        <v>230</v>
      </c>
      <c r="X114" s="227">
        <f t="shared" si="36"/>
        <v>0</v>
      </c>
      <c r="AB114" s="228" t="str">
        <f t="shared" si="37"/>
        <v>GoldSAAMP</v>
      </c>
    </row>
    <row r="115" spans="1:28" s="227" customFormat="1" ht="40.5">
      <c r="A115" s="302" t="s">
        <v>2470</v>
      </c>
      <c r="B115" s="293" t="s">
        <v>1098</v>
      </c>
      <c r="C115" s="294" t="s">
        <v>2469</v>
      </c>
      <c r="D115" s="295" t="s">
        <v>2469</v>
      </c>
      <c r="E115" s="293" t="s">
        <v>1076</v>
      </c>
      <c r="F115" s="293" t="s">
        <v>2470</v>
      </c>
      <c r="G115" s="293" t="s">
        <v>13177</v>
      </c>
      <c r="H115" s="296" t="s">
        <v>15817</v>
      </c>
      <c r="I115" s="297" t="s">
        <v>1536</v>
      </c>
      <c r="J115" s="297" t="s">
        <v>6417</v>
      </c>
      <c r="K115" s="298" t="s">
        <v>15817</v>
      </c>
      <c r="L115" s="298" t="s">
        <v>15817</v>
      </c>
      <c r="M115" s="298" t="s">
        <v>15817</v>
      </c>
      <c r="N115" s="298" t="s">
        <v>15817</v>
      </c>
      <c r="O115" s="298" t="s">
        <v>15817</v>
      </c>
      <c r="P115" s="299" t="s">
        <v>15818</v>
      </c>
      <c r="Q115" s="300" t="s">
        <v>15817</v>
      </c>
      <c r="R115" s="182" t="str">
        <f ca="1">IF(ISERROR($V115),"",OFFSET('Smelter Look-up'!$C$4,$V115-4,0)&amp;"")</f>
        <v>Safimet S.p.A</v>
      </c>
      <c r="S115" s="181" t="str">
        <f t="shared" ca="1" si="35"/>
        <v>IT</v>
      </c>
      <c r="T115" s="181" t="str">
        <f ca="1">IF(B115="","",IF(ISERROR(MATCH($J115,SorP!$B$1:$B$6226,0)),"",INDIRECT("'SorP'!$A$"&amp;MATCH($S115&amp;$J115,SorP!C:C,0))))</f>
        <v>IT-52</v>
      </c>
      <c r="U115" s="201"/>
      <c r="V115" s="226">
        <f>IF(C115="",NA(),IF(OR(C115="Smelter not listed",C115="Smelter not yet identified"),MATCH($B115&amp;$D115,'Smelter Look-up'!$J:$J,0),MATCH($B115&amp;$C115,'Smelter Look-up'!$J:$J,0)))</f>
        <v>232</v>
      </c>
      <c r="X115" s="227">
        <f t="shared" si="36"/>
        <v>0</v>
      </c>
      <c r="AB115" s="228" t="str">
        <f t="shared" si="37"/>
        <v>GoldSafimet S.p.A</v>
      </c>
    </row>
    <row r="116" spans="1:28" s="227" customFormat="1" ht="27">
      <c r="A116" s="302" t="s">
        <v>2270</v>
      </c>
      <c r="B116" s="293" t="s">
        <v>1098</v>
      </c>
      <c r="C116" s="294" t="s">
        <v>2269</v>
      </c>
      <c r="D116" s="295" t="s">
        <v>2269</v>
      </c>
      <c r="E116" s="293" t="s">
        <v>13409</v>
      </c>
      <c r="F116" s="293" t="s">
        <v>2270</v>
      </c>
      <c r="G116" s="293" t="s">
        <v>13177</v>
      </c>
      <c r="H116" s="296" t="s">
        <v>15817</v>
      </c>
      <c r="I116" s="297" t="s">
        <v>2271</v>
      </c>
      <c r="J116" s="297" t="s">
        <v>4102</v>
      </c>
      <c r="K116" s="298" t="s">
        <v>15817</v>
      </c>
      <c r="L116" s="298" t="s">
        <v>15817</v>
      </c>
      <c r="M116" s="298" t="s">
        <v>15817</v>
      </c>
      <c r="N116" s="298" t="s">
        <v>15817</v>
      </c>
      <c r="O116" s="298" t="s">
        <v>15817</v>
      </c>
      <c r="P116" s="299" t="s">
        <v>15818</v>
      </c>
      <c r="Q116" s="300" t="s">
        <v>15817</v>
      </c>
      <c r="R116" s="182" t="str">
        <f ca="1">IF(ISERROR($V116),"",OFFSET('Smelter Look-up'!$C$4,$V116-4,0)&amp;"")</f>
        <v>SAFINA A.S.</v>
      </c>
      <c r="S116" s="181" t="str">
        <f t="shared" ca="1" si="35"/>
        <v>CZ</v>
      </c>
      <c r="T116" s="181" t="str">
        <f ca="1">IF(B116="","",IF(ISERROR(MATCH($J116,SorP!$B$1:$B$6226,0)),"",INDIRECT("'SorP'!$A$"&amp;MATCH($S116&amp;$J116,SorP!C:C,0))))</f>
        <v>CZ-20A</v>
      </c>
      <c r="U116" s="201"/>
      <c r="V116" s="226">
        <f>IF(C116="",NA(),IF(OR(C116="Smelter not listed",C116="Smelter not yet identified"),MATCH($B116&amp;$D116,'Smelter Look-up'!$J:$J,0),MATCH($B116&amp;$C116,'Smelter Look-up'!$J:$J,0)))</f>
        <v>233</v>
      </c>
      <c r="X116" s="227">
        <f t="shared" si="36"/>
        <v>0</v>
      </c>
      <c r="AB116" s="228" t="str">
        <f t="shared" si="37"/>
        <v>GoldSAFINA A.S.</v>
      </c>
    </row>
    <row r="117" spans="1:28" s="227" customFormat="1" ht="27">
      <c r="A117" s="302" t="s">
        <v>2270</v>
      </c>
      <c r="B117" s="293" t="s">
        <v>1098</v>
      </c>
      <c r="C117" s="294" t="s">
        <v>2269</v>
      </c>
      <c r="D117" s="295" t="s">
        <v>2269</v>
      </c>
      <c r="E117" s="293" t="s">
        <v>13409</v>
      </c>
      <c r="F117" s="293" t="s">
        <v>2270</v>
      </c>
      <c r="G117" s="293" t="s">
        <v>13177</v>
      </c>
      <c r="H117" s="296" t="s">
        <v>15817</v>
      </c>
      <c r="I117" s="297" t="s">
        <v>2271</v>
      </c>
      <c r="J117" s="297" t="s">
        <v>4102</v>
      </c>
      <c r="K117" s="298" t="s">
        <v>15819</v>
      </c>
      <c r="L117" s="298" t="s">
        <v>15819</v>
      </c>
      <c r="M117" s="298" t="s">
        <v>15817</v>
      </c>
      <c r="N117" s="298" t="s">
        <v>15817</v>
      </c>
      <c r="O117" s="298" t="s">
        <v>15817</v>
      </c>
      <c r="P117" s="299" t="s">
        <v>15818</v>
      </c>
      <c r="Q117" s="300" t="s">
        <v>15817</v>
      </c>
      <c r="R117" s="182" t="str">
        <f ca="1">IF(ISERROR($V117),"",OFFSET('Smelter Look-up'!$C$4,$V117-4,0)&amp;"")</f>
        <v>SAFINA A.S.</v>
      </c>
      <c r="S117" s="181" t="str">
        <f t="shared" ca="1" si="35"/>
        <v>CZ</v>
      </c>
      <c r="T117" s="181" t="str">
        <f ca="1">IF(B117="","",IF(ISERROR(MATCH($J117,SorP!$B$1:$B$6226,0)),"",INDIRECT("'SorP'!$A$"&amp;MATCH($S117&amp;$J117,SorP!C:C,0))))</f>
        <v>CZ-20A</v>
      </c>
      <c r="U117" s="201"/>
      <c r="V117" s="226">
        <f>IF(C117="",NA(),IF(OR(C117="Smelter not listed",C117="Smelter not yet identified"),MATCH($B117&amp;$D117,'Smelter Look-up'!$J:$J,0),MATCH($B117&amp;$C117,'Smelter Look-up'!$J:$J,0)))</f>
        <v>233</v>
      </c>
      <c r="X117" s="227">
        <f t="shared" si="36"/>
        <v>0</v>
      </c>
      <c r="AB117" s="228" t="str">
        <f t="shared" si="37"/>
        <v>GoldSAFINA A.S.</v>
      </c>
    </row>
    <row r="118" spans="1:28" s="227" customFormat="1" ht="27">
      <c r="A118" s="302" t="s">
        <v>2270</v>
      </c>
      <c r="B118" s="293" t="s">
        <v>1098</v>
      </c>
      <c r="C118" s="294" t="s">
        <v>2269</v>
      </c>
      <c r="D118" s="295" t="s">
        <v>2269</v>
      </c>
      <c r="E118" s="293" t="s">
        <v>13409</v>
      </c>
      <c r="F118" s="293" t="s">
        <v>2270</v>
      </c>
      <c r="G118" s="293" t="s">
        <v>13177</v>
      </c>
      <c r="H118" s="301" t="s">
        <v>15820</v>
      </c>
      <c r="I118" s="297" t="s">
        <v>2271</v>
      </c>
      <c r="J118" s="297" t="s">
        <v>4102</v>
      </c>
      <c r="K118" s="298" t="s">
        <v>15817</v>
      </c>
      <c r="L118" s="298" t="s">
        <v>15817</v>
      </c>
      <c r="M118" s="298" t="s">
        <v>15817</v>
      </c>
      <c r="N118" s="298" t="s">
        <v>15817</v>
      </c>
      <c r="O118" s="298" t="s">
        <v>15817</v>
      </c>
      <c r="P118" s="299" t="s">
        <v>15818</v>
      </c>
      <c r="Q118" s="300" t="s">
        <v>15817</v>
      </c>
      <c r="R118" s="182" t="str">
        <f ca="1">IF(ISERROR($V118),"",OFFSET('Smelter Look-up'!$C$4,$V118-4,0)&amp;"")</f>
        <v>SAFINA A.S.</v>
      </c>
      <c r="S118" s="181" t="str">
        <f t="shared" ca="1" si="35"/>
        <v>CZ</v>
      </c>
      <c r="T118" s="181" t="str">
        <f ca="1">IF(B118="","",IF(ISERROR(MATCH($J118,SorP!$B$1:$B$6226,0)),"",INDIRECT("'SorP'!$A$"&amp;MATCH($S118&amp;$J118,SorP!C:C,0))))</f>
        <v>CZ-20A</v>
      </c>
      <c r="U118" s="201"/>
      <c r="V118" s="226">
        <f>IF(C118="",NA(),IF(OR(C118="Smelter not listed",C118="Smelter not yet identified"),MATCH($B118&amp;$D118,'Smelter Look-up'!$J:$J,0),MATCH($B118&amp;$C118,'Smelter Look-up'!$J:$J,0)))</f>
        <v>233</v>
      </c>
      <c r="X118" s="227">
        <f t="shared" si="36"/>
        <v>0</v>
      </c>
      <c r="AB118" s="228" t="str">
        <f t="shared" si="37"/>
        <v>GoldSAFINA A.S.</v>
      </c>
    </row>
    <row r="119" spans="1:28" s="227" customFormat="1" ht="54">
      <c r="A119" s="302" t="s">
        <v>1373</v>
      </c>
      <c r="B119" s="293" t="s">
        <v>1098</v>
      </c>
      <c r="C119" s="294" t="s">
        <v>1372</v>
      </c>
      <c r="D119" s="295" t="s">
        <v>1372</v>
      </c>
      <c r="E119" s="293" t="s">
        <v>1080</v>
      </c>
      <c r="F119" s="293" t="s">
        <v>1373</v>
      </c>
      <c r="G119" s="293" t="s">
        <v>13177</v>
      </c>
      <c r="H119" s="296" t="s">
        <v>15817</v>
      </c>
      <c r="I119" s="297" t="s">
        <v>1538</v>
      </c>
      <c r="J119" s="297" t="s">
        <v>12813</v>
      </c>
      <c r="K119" s="298" t="s">
        <v>15817</v>
      </c>
      <c r="L119" s="298" t="s">
        <v>15817</v>
      </c>
      <c r="M119" s="298" t="s">
        <v>15817</v>
      </c>
      <c r="N119" s="298" t="s">
        <v>15817</v>
      </c>
      <c r="O119" s="298" t="s">
        <v>15817</v>
      </c>
      <c r="P119" s="299" t="s">
        <v>15818</v>
      </c>
      <c r="Q119" s="300" t="s">
        <v>15817</v>
      </c>
      <c r="R119" s="182" t="str">
        <f ca="1">IF(ISERROR($V119),"",OFFSET('Smelter Look-up'!$C$4,$V119-4,0)&amp;"")</f>
        <v>Samduck Precious Metals</v>
      </c>
      <c r="S119" s="181" t="str">
        <f t="shared" ca="1" si="35"/>
        <v>KR</v>
      </c>
      <c r="T119" s="181" t="str">
        <f ca="1">IF(B119="","",IF(ISERROR(MATCH($J119,SorP!$B$1:$B$6226,0)),"",INDIRECT("'SorP'!$A$"&amp;MATCH($S119&amp;$J119,SorP!C:C,0))))</f>
        <v>KR-28</v>
      </c>
      <c r="U119" s="201"/>
      <c r="V119" s="226">
        <f>IF(C119="",NA(),IF(OR(C119="Smelter not listed",C119="Smelter not yet identified"),MATCH($B119&amp;$D119,'Smelter Look-up'!$J:$J,0),MATCH($B119&amp;$C119,'Smelter Look-up'!$J:$J,0)))</f>
        <v>239</v>
      </c>
      <c r="X119" s="227">
        <f t="shared" si="36"/>
        <v>0</v>
      </c>
      <c r="AB119" s="228" t="str">
        <f t="shared" si="37"/>
        <v>GoldSamduck Precious Metals</v>
      </c>
    </row>
    <row r="120" spans="1:28" s="227" customFormat="1" ht="67.5">
      <c r="A120" s="302" t="s">
        <v>708</v>
      </c>
      <c r="B120" s="293" t="s">
        <v>1098</v>
      </c>
      <c r="C120" s="294" t="s">
        <v>12380</v>
      </c>
      <c r="D120" s="295" t="s">
        <v>12380</v>
      </c>
      <c r="E120" s="293" t="s">
        <v>1071</v>
      </c>
      <c r="F120" s="293" t="s">
        <v>708</v>
      </c>
      <c r="G120" s="293" t="s">
        <v>13177</v>
      </c>
      <c r="H120" s="296" t="s">
        <v>15817</v>
      </c>
      <c r="I120" s="297" t="s">
        <v>1617</v>
      </c>
      <c r="J120" s="297" t="s">
        <v>4621</v>
      </c>
      <c r="K120" s="298" t="s">
        <v>15817</v>
      </c>
      <c r="L120" s="298" t="s">
        <v>15817</v>
      </c>
      <c r="M120" s="298" t="s">
        <v>15817</v>
      </c>
      <c r="N120" s="298" t="s">
        <v>15817</v>
      </c>
      <c r="O120" s="298" t="s">
        <v>15817</v>
      </c>
      <c r="P120" s="299" t="s">
        <v>15818</v>
      </c>
      <c r="Q120" s="300" t="s">
        <v>15817</v>
      </c>
      <c r="R120" s="182" t="str">
        <f ca="1">IF(ISERROR($V120),"",OFFSET('Smelter Look-up'!$C$4,$V120-4,0)&amp;"")</f>
        <v>SEMPSA Joyeria Plateria S.A.</v>
      </c>
      <c r="S120" s="181" t="str">
        <f t="shared" ca="1" si="35"/>
        <v>ES</v>
      </c>
      <c r="T120" s="181" t="str">
        <f ca="1">IF(B120="","",IF(ISERROR(MATCH($J120,SorP!$B$1:$B$6226,0)),"",INDIRECT("'SorP'!$A$"&amp;MATCH($S120&amp;$J120,SorP!C:C,0))))</f>
        <v>ES-MD</v>
      </c>
      <c r="U120" s="201"/>
      <c r="V120" s="226">
        <f>IF(C120="",NA(),IF(OR(C120="Smelter not listed",C120="Smelter not yet identified"),MATCH($B120&amp;$D120,'Smelter Look-up'!$J:$J,0),MATCH($B120&amp;$C120,'Smelter Look-up'!$J:$J,0)))</f>
        <v>242</v>
      </c>
      <c r="X120" s="227">
        <f t="shared" si="36"/>
        <v>0</v>
      </c>
      <c r="AB120" s="228" t="str">
        <f t="shared" si="37"/>
        <v>GoldSEMPSA Joyeria Plateria S.A.</v>
      </c>
    </row>
    <row r="121" spans="1:28" s="227" customFormat="1" ht="67.5">
      <c r="A121" s="302" t="s">
        <v>708</v>
      </c>
      <c r="B121" s="293" t="s">
        <v>1098</v>
      </c>
      <c r="C121" s="294" t="s">
        <v>12380</v>
      </c>
      <c r="D121" s="295" t="s">
        <v>12380</v>
      </c>
      <c r="E121" s="293" t="s">
        <v>1071</v>
      </c>
      <c r="F121" s="293" t="s">
        <v>708</v>
      </c>
      <c r="G121" s="293" t="s">
        <v>13177</v>
      </c>
      <c r="H121" s="301" t="s">
        <v>15820</v>
      </c>
      <c r="I121" s="297" t="s">
        <v>1617</v>
      </c>
      <c r="J121" s="297" t="s">
        <v>4621</v>
      </c>
      <c r="K121" s="298" t="s">
        <v>15817</v>
      </c>
      <c r="L121" s="298" t="s">
        <v>15817</v>
      </c>
      <c r="M121" s="298" t="s">
        <v>15817</v>
      </c>
      <c r="N121" s="298" t="s">
        <v>15817</v>
      </c>
      <c r="O121" s="298" t="s">
        <v>15817</v>
      </c>
      <c r="P121" s="299" t="s">
        <v>15818</v>
      </c>
      <c r="Q121" s="300" t="s">
        <v>15817</v>
      </c>
      <c r="R121" s="182" t="str">
        <f ca="1">IF(ISERROR($V121),"",OFFSET('Smelter Look-up'!$C$4,$V121-4,0)&amp;"")</f>
        <v>SEMPSA Joyeria Plateria S.A.</v>
      </c>
      <c r="S121" s="181" t="str">
        <f t="shared" ca="1" si="35"/>
        <v>ES</v>
      </c>
      <c r="T121" s="181" t="str">
        <f ca="1">IF(B121="","",IF(ISERROR(MATCH($J121,SorP!$B$1:$B$6226,0)),"",INDIRECT("'SorP'!$A$"&amp;MATCH($S121&amp;$J121,SorP!C:C,0))))</f>
        <v>ES-MD</v>
      </c>
      <c r="U121" s="201"/>
      <c r="V121" s="226">
        <f>IF(C121="",NA(),IF(OR(C121="Smelter not listed",C121="Smelter not yet identified"),MATCH($B121&amp;$D121,'Smelter Look-up'!$J:$J,0),MATCH($B121&amp;$C121,'Smelter Look-up'!$J:$J,0)))</f>
        <v>242</v>
      </c>
      <c r="X121" s="227">
        <f t="shared" si="36"/>
        <v>0</v>
      </c>
      <c r="AB121" s="228" t="str">
        <f t="shared" si="37"/>
        <v>GoldSEMPSA Joyeria Plateria S.A.</v>
      </c>
    </row>
    <row r="122" spans="1:28" s="227" customFormat="1" ht="67.5">
      <c r="A122" s="302" t="s">
        <v>708</v>
      </c>
      <c r="B122" s="293" t="s">
        <v>1098</v>
      </c>
      <c r="C122" s="294" t="s">
        <v>12380</v>
      </c>
      <c r="D122" s="295" t="s">
        <v>12380</v>
      </c>
      <c r="E122" s="293" t="s">
        <v>1071</v>
      </c>
      <c r="F122" s="293" t="s">
        <v>708</v>
      </c>
      <c r="G122" s="293" t="s">
        <v>13177</v>
      </c>
      <c r="H122" s="296" t="s">
        <v>15817</v>
      </c>
      <c r="I122" s="297" t="s">
        <v>1617</v>
      </c>
      <c r="J122" s="297" t="s">
        <v>4621</v>
      </c>
      <c r="K122" s="298" t="s">
        <v>15819</v>
      </c>
      <c r="L122" s="298" t="s">
        <v>15819</v>
      </c>
      <c r="M122" s="298" t="s">
        <v>15817</v>
      </c>
      <c r="N122" s="298" t="s">
        <v>15817</v>
      </c>
      <c r="O122" s="298" t="s">
        <v>15817</v>
      </c>
      <c r="P122" s="299" t="s">
        <v>15818</v>
      </c>
      <c r="Q122" s="300" t="s">
        <v>15817</v>
      </c>
      <c r="R122" s="182" t="str">
        <f ca="1">IF(ISERROR($V122),"",OFFSET('Smelter Look-up'!$C$4,$V122-4,0)&amp;"")</f>
        <v>SEMPSA Joyeria Plateria S.A.</v>
      </c>
      <c r="S122" s="181" t="str">
        <f t="shared" ref="S122:S150" ca="1" si="38">IF(B122="","",IF(ISERROR(MATCH($E122,CL,0)),"Unknown",INDIRECT("'C'!$A$"&amp;MATCH($E122,CL,0)+1)))</f>
        <v>ES</v>
      </c>
      <c r="T122" s="181" t="str">
        <f ca="1">IF(B122="","",IF(ISERROR(MATCH($J122,SorP!$B$1:$B$6226,0)),"",INDIRECT("'SorP'!$A$"&amp;MATCH($S122&amp;$J122,SorP!C:C,0))))</f>
        <v>ES-MD</v>
      </c>
      <c r="U122" s="201"/>
      <c r="V122" s="226">
        <f>IF(C122="",NA(),IF(OR(C122="Smelter not listed",C122="Smelter not yet identified"),MATCH($B122&amp;$D122,'Smelter Look-up'!$J:$J,0),MATCH($B122&amp;$C122,'Smelter Look-up'!$J:$J,0)))</f>
        <v>242</v>
      </c>
      <c r="X122" s="227">
        <f t="shared" ref="X122:X150" si="39">IF(AND(C122="Smelter not listed",OR(LEN(D122)=0,LEN(E122)=0)),1,0)</f>
        <v>0</v>
      </c>
      <c r="AB122" s="228" t="str">
        <f t="shared" ref="AB122:AB150" si="40">B122&amp;C122</f>
        <v>GoldSEMPSA Joyeria Plateria S.A.</v>
      </c>
    </row>
    <row r="123" spans="1:28" s="227" customFormat="1" ht="67.5">
      <c r="A123" s="302" t="s">
        <v>715</v>
      </c>
      <c r="B123" s="293" t="s">
        <v>1098</v>
      </c>
      <c r="C123" s="294" t="s">
        <v>14918</v>
      </c>
      <c r="D123" s="295" t="s">
        <v>14918</v>
      </c>
      <c r="E123" s="293" t="s">
        <v>1069</v>
      </c>
      <c r="F123" s="293" t="s">
        <v>715</v>
      </c>
      <c r="G123" s="293" t="s">
        <v>13177</v>
      </c>
      <c r="H123" s="296" t="s">
        <v>15817</v>
      </c>
      <c r="I123" s="297" t="s">
        <v>1621</v>
      </c>
      <c r="J123" s="297" t="s">
        <v>13532</v>
      </c>
      <c r="K123" s="298" t="s">
        <v>15817</v>
      </c>
      <c r="L123" s="298" t="s">
        <v>15817</v>
      </c>
      <c r="M123" s="298" t="s">
        <v>15817</v>
      </c>
      <c r="N123" s="298" t="s">
        <v>15817</v>
      </c>
      <c r="O123" s="298" t="s">
        <v>15817</v>
      </c>
      <c r="P123" s="299" t="s">
        <v>15818</v>
      </c>
      <c r="Q123" s="300" t="s">
        <v>15817</v>
      </c>
      <c r="R123" s="182" t="str">
        <f ca="1">IF(ISERROR($V123),"",OFFSET('Smelter Look-up'!$C$4,$V123-4,0)&amp;"")</f>
        <v>Shandong Gold Smelting Co., Ltd.</v>
      </c>
      <c r="S123" s="181" t="str">
        <f t="shared" ca="1" si="38"/>
        <v>CN</v>
      </c>
      <c r="T123" s="181" t="str">
        <f ca="1">IF(B123="","",IF(ISERROR(MATCH($J123,SorP!$B$1:$B$6226,0)),"",INDIRECT("'SorP'!$A$"&amp;MATCH($S123&amp;$J123,SorP!C:C,0))))</f>
        <v>CN-SD</v>
      </c>
      <c r="U123" s="201"/>
      <c r="V123" s="226">
        <f>IF(C123="",NA(),IF(OR(C123="Smelter not listed",C123="Smelter not yet identified"),MATCH($B123&amp;$D123,'Smelter Look-up'!$J:$J,0),MATCH($B123&amp;$C123,'Smelter Look-up'!$J:$J,0)))</f>
        <v>247</v>
      </c>
      <c r="X123" s="227">
        <f t="shared" si="39"/>
        <v>0</v>
      </c>
      <c r="AB123" s="228" t="str">
        <f t="shared" si="40"/>
        <v>GoldShandong Gold Smelting Co., Ltd.</v>
      </c>
    </row>
    <row r="124" spans="1:28" s="227" customFormat="1" ht="94.5">
      <c r="A124" s="302" t="s">
        <v>709</v>
      </c>
      <c r="B124" s="293" t="s">
        <v>1098</v>
      </c>
      <c r="C124" s="294" t="s">
        <v>2114</v>
      </c>
      <c r="D124" s="295" t="s">
        <v>2114</v>
      </c>
      <c r="E124" s="293" t="s">
        <v>1069</v>
      </c>
      <c r="F124" s="293" t="s">
        <v>709</v>
      </c>
      <c r="G124" s="293" t="s">
        <v>13177</v>
      </c>
      <c r="H124" s="301" t="s">
        <v>15820</v>
      </c>
      <c r="I124" s="297" t="s">
        <v>1552</v>
      </c>
      <c r="J124" s="297" t="s">
        <v>13532</v>
      </c>
      <c r="K124" s="298" t="s">
        <v>15817</v>
      </c>
      <c r="L124" s="298" t="s">
        <v>15817</v>
      </c>
      <c r="M124" s="298" t="s">
        <v>15817</v>
      </c>
      <c r="N124" s="298" t="s">
        <v>15817</v>
      </c>
      <c r="O124" s="298" t="s">
        <v>15817</v>
      </c>
      <c r="P124" s="299" t="s">
        <v>15818</v>
      </c>
      <c r="Q124" s="300" t="s">
        <v>15817</v>
      </c>
      <c r="R124" s="182" t="str">
        <f ca="1">IF(ISERROR($V124),"",OFFSET('Smelter Look-up'!$C$4,$V124-4,0)&amp;"")</f>
        <v>Shandong Zhaojin Gold &amp; Silver Refinery Co., Ltd.</v>
      </c>
      <c r="S124" s="181" t="str">
        <f t="shared" ca="1" si="38"/>
        <v>CN</v>
      </c>
      <c r="T124" s="181" t="str">
        <f ca="1">IF(B124="","",IF(ISERROR(MATCH($J124,SorP!$B$1:$B$6226,0)),"",INDIRECT("'SorP'!$A$"&amp;MATCH($S124&amp;$J124,SorP!C:C,0))))</f>
        <v>CN-SD</v>
      </c>
      <c r="U124" s="201"/>
      <c r="V124" s="226">
        <f>IF(C124="",NA(),IF(OR(C124="Smelter not listed",C124="Smelter not yet identified"),MATCH($B124&amp;$D124,'Smelter Look-up'!$J:$J,0),MATCH($B124&amp;$C124,'Smelter Look-up'!$J:$J,0)))</f>
        <v>254</v>
      </c>
      <c r="X124" s="227">
        <f t="shared" si="39"/>
        <v>0</v>
      </c>
      <c r="AB124" s="228" t="str">
        <f t="shared" si="40"/>
        <v>GoldShandong Zhaojin Gold &amp; Silver Refinery Co., Ltd.</v>
      </c>
    </row>
    <row r="125" spans="1:28" s="227" customFormat="1" ht="94.5">
      <c r="A125" s="302" t="s">
        <v>709</v>
      </c>
      <c r="B125" s="293" t="s">
        <v>1098</v>
      </c>
      <c r="C125" s="294" t="s">
        <v>2114</v>
      </c>
      <c r="D125" s="295" t="s">
        <v>2114</v>
      </c>
      <c r="E125" s="293" t="s">
        <v>1069</v>
      </c>
      <c r="F125" s="293" t="s">
        <v>709</v>
      </c>
      <c r="G125" s="293" t="s">
        <v>13177</v>
      </c>
      <c r="H125" s="296" t="s">
        <v>15817</v>
      </c>
      <c r="I125" s="297" t="s">
        <v>1552</v>
      </c>
      <c r="J125" s="297" t="s">
        <v>13532</v>
      </c>
      <c r="K125" s="298" t="s">
        <v>15817</v>
      </c>
      <c r="L125" s="298" t="s">
        <v>15817</v>
      </c>
      <c r="M125" s="298" t="s">
        <v>15817</v>
      </c>
      <c r="N125" s="298" t="s">
        <v>15817</v>
      </c>
      <c r="O125" s="298" t="s">
        <v>15817</v>
      </c>
      <c r="P125" s="299" t="s">
        <v>15818</v>
      </c>
      <c r="Q125" s="300" t="s">
        <v>15817</v>
      </c>
      <c r="R125" s="182" t="str">
        <f ca="1">IF(ISERROR($V125),"",OFFSET('Smelter Look-up'!$C$4,$V125-4,0)&amp;"")</f>
        <v>Shandong Zhaojin Gold &amp; Silver Refinery Co., Ltd.</v>
      </c>
      <c r="S125" s="181" t="str">
        <f t="shared" ca="1" si="38"/>
        <v>CN</v>
      </c>
      <c r="T125" s="181" t="str">
        <f ca="1">IF(B125="","",IF(ISERROR(MATCH($J125,SorP!$B$1:$B$6226,0)),"",INDIRECT("'SorP'!$A$"&amp;MATCH($S125&amp;$J125,SorP!C:C,0))))</f>
        <v>CN-SD</v>
      </c>
      <c r="U125" s="201"/>
      <c r="V125" s="226">
        <f>IF(C125="",NA(),IF(OR(C125="Smelter not listed",C125="Smelter not yet identified"),MATCH($B125&amp;$D125,'Smelter Look-up'!$J:$J,0),MATCH($B125&amp;$C125,'Smelter Look-up'!$J:$J,0)))</f>
        <v>254</v>
      </c>
      <c r="X125" s="227">
        <f t="shared" si="39"/>
        <v>0</v>
      </c>
      <c r="AB125" s="228" t="str">
        <f t="shared" si="40"/>
        <v>GoldShandong Zhaojin Gold &amp; Silver Refinery Co., Ltd.</v>
      </c>
    </row>
    <row r="126" spans="1:28" s="227" customFormat="1" ht="94.5">
      <c r="A126" s="302" t="s">
        <v>709</v>
      </c>
      <c r="B126" s="293" t="s">
        <v>1098</v>
      </c>
      <c r="C126" s="294" t="s">
        <v>2114</v>
      </c>
      <c r="D126" s="295" t="s">
        <v>2114</v>
      </c>
      <c r="E126" s="293" t="s">
        <v>1069</v>
      </c>
      <c r="F126" s="293" t="s">
        <v>709</v>
      </c>
      <c r="G126" s="293" t="s">
        <v>13177</v>
      </c>
      <c r="H126" s="301" t="s">
        <v>15820</v>
      </c>
      <c r="I126" s="297" t="s">
        <v>1552</v>
      </c>
      <c r="J126" s="297" t="s">
        <v>13532</v>
      </c>
      <c r="K126" s="298" t="s">
        <v>15824</v>
      </c>
      <c r="L126" s="298" t="s">
        <v>15824</v>
      </c>
      <c r="M126" s="298" t="s">
        <v>12562</v>
      </c>
      <c r="N126" s="298" t="s">
        <v>15824</v>
      </c>
      <c r="O126" s="298" t="s">
        <v>15824</v>
      </c>
      <c r="P126" s="299" t="s">
        <v>15818</v>
      </c>
      <c r="Q126" s="300" t="s">
        <v>15817</v>
      </c>
      <c r="R126" s="182" t="str">
        <f ca="1">IF(ISERROR($V126),"",OFFSET('Smelter Look-up'!$C$4,$V126-4,0)&amp;"")</f>
        <v>Shandong Zhaojin Gold &amp; Silver Refinery Co., Ltd.</v>
      </c>
      <c r="S126" s="181" t="str">
        <f t="shared" ca="1" si="38"/>
        <v>CN</v>
      </c>
      <c r="T126" s="181" t="str">
        <f ca="1">IF(B126="","",IF(ISERROR(MATCH($J126,SorP!$B$1:$B$6226,0)),"",INDIRECT("'SorP'!$A$"&amp;MATCH($S126&amp;$J126,SorP!C:C,0))))</f>
        <v>CN-SD</v>
      </c>
      <c r="U126" s="201"/>
      <c r="V126" s="226">
        <f>IF(C126="",NA(),IF(OR(C126="Smelter not listed",C126="Smelter not yet identified"),MATCH($B126&amp;$D126,'Smelter Look-up'!$J:$J,0),MATCH($B126&amp;$C126,'Smelter Look-up'!$J:$J,0)))</f>
        <v>254</v>
      </c>
      <c r="X126" s="227">
        <f t="shared" si="39"/>
        <v>0</v>
      </c>
      <c r="AB126" s="228" t="str">
        <f t="shared" si="40"/>
        <v>GoldShandong Zhaojin Gold &amp; Silver Refinery Co., Ltd.</v>
      </c>
    </row>
    <row r="127" spans="1:28" s="227" customFormat="1" ht="81">
      <c r="A127" s="302" t="s">
        <v>1357</v>
      </c>
      <c r="B127" s="293" t="s">
        <v>1098</v>
      </c>
      <c r="C127" s="294" t="s">
        <v>2115</v>
      </c>
      <c r="D127" s="295" t="s">
        <v>2115</v>
      </c>
      <c r="E127" s="293" t="s">
        <v>1069</v>
      </c>
      <c r="F127" s="293" t="s">
        <v>1357</v>
      </c>
      <c r="G127" s="293" t="s">
        <v>13177</v>
      </c>
      <c r="H127" s="301" t="s">
        <v>15820</v>
      </c>
      <c r="I127" s="297" t="s">
        <v>1625</v>
      </c>
      <c r="J127" s="297" t="s">
        <v>13538</v>
      </c>
      <c r="K127" s="298" t="s">
        <v>15817</v>
      </c>
      <c r="L127" s="298" t="s">
        <v>15817</v>
      </c>
      <c r="M127" s="298" t="s">
        <v>15817</v>
      </c>
      <c r="N127" s="298" t="s">
        <v>15817</v>
      </c>
      <c r="O127" s="298" t="s">
        <v>15817</v>
      </c>
      <c r="P127" s="299" t="s">
        <v>15818</v>
      </c>
      <c r="Q127" s="300" t="s">
        <v>15817</v>
      </c>
      <c r="R127" s="182" t="str">
        <f ca="1">IF(ISERROR($V127),"",OFFSET('Smelter Look-up'!$C$4,$V127-4,0)&amp;"")</f>
        <v>Sichuan Tianze Precious Metals Co., Ltd.</v>
      </c>
      <c r="S127" s="181" t="str">
        <f t="shared" ca="1" si="38"/>
        <v>CN</v>
      </c>
      <c r="T127" s="181" t="str">
        <f ca="1">IF(B127="","",IF(ISERROR(MATCH($J127,SorP!$B$1:$B$6226,0)),"",INDIRECT("'SorP'!$A$"&amp;MATCH($S127&amp;$J127,SorP!C:C,0))))</f>
        <v>CN-SC</v>
      </c>
      <c r="U127" s="201"/>
      <c r="V127" s="226">
        <f>IF(C127="",NA(),IF(OR(C127="Smelter not listed",C127="Smelter not yet identified"),MATCH($B127&amp;$D127,'Smelter Look-up'!$J:$J,0),MATCH($B127&amp;$C127,'Smelter Look-up'!$J:$J,0)))</f>
        <v>262</v>
      </c>
      <c r="X127" s="227">
        <f t="shared" si="39"/>
        <v>0</v>
      </c>
      <c r="AB127" s="228" t="str">
        <f t="shared" si="40"/>
        <v>GoldSichuan Tianze Precious Metals Co., Ltd.</v>
      </c>
    </row>
    <row r="128" spans="1:28" s="227" customFormat="1" ht="81">
      <c r="A128" s="302" t="s">
        <v>1357</v>
      </c>
      <c r="B128" s="293" t="s">
        <v>1098</v>
      </c>
      <c r="C128" s="294" t="s">
        <v>2115</v>
      </c>
      <c r="D128" s="295" t="s">
        <v>2115</v>
      </c>
      <c r="E128" s="293" t="s">
        <v>1069</v>
      </c>
      <c r="F128" s="293" t="s">
        <v>1357</v>
      </c>
      <c r="G128" s="293" t="s">
        <v>13177</v>
      </c>
      <c r="H128" s="296" t="s">
        <v>15817</v>
      </c>
      <c r="I128" s="297" t="s">
        <v>1625</v>
      </c>
      <c r="J128" s="297" t="s">
        <v>13538</v>
      </c>
      <c r="K128" s="298" t="s">
        <v>15819</v>
      </c>
      <c r="L128" s="298" t="s">
        <v>15819</v>
      </c>
      <c r="M128" s="298" t="s">
        <v>15817</v>
      </c>
      <c r="N128" s="298" t="s">
        <v>15817</v>
      </c>
      <c r="O128" s="298" t="s">
        <v>15817</v>
      </c>
      <c r="P128" s="299" t="s">
        <v>15818</v>
      </c>
      <c r="Q128" s="300" t="s">
        <v>15817</v>
      </c>
      <c r="R128" s="182" t="str">
        <f ca="1">IF(ISERROR($V128),"",OFFSET('Smelter Look-up'!$C$4,$V128-4,0)&amp;"")</f>
        <v>Sichuan Tianze Precious Metals Co., Ltd.</v>
      </c>
      <c r="S128" s="181" t="str">
        <f t="shared" ca="1" si="38"/>
        <v>CN</v>
      </c>
      <c r="T128" s="181" t="str">
        <f ca="1">IF(B128="","",IF(ISERROR(MATCH($J128,SorP!$B$1:$B$6226,0)),"",INDIRECT("'SorP'!$A$"&amp;MATCH($S128&amp;$J128,SorP!C:C,0))))</f>
        <v>CN-SC</v>
      </c>
      <c r="U128" s="201"/>
      <c r="V128" s="226">
        <f>IF(C128="",NA(),IF(OR(C128="Smelter not listed",C128="Smelter not yet identified"),MATCH($B128&amp;$D128,'Smelter Look-up'!$J:$J,0),MATCH($B128&amp;$C128,'Smelter Look-up'!$J:$J,0)))</f>
        <v>262</v>
      </c>
      <c r="X128" s="227">
        <f t="shared" si="39"/>
        <v>0</v>
      </c>
      <c r="AB128" s="228" t="str">
        <f t="shared" si="40"/>
        <v>GoldSichuan Tianze Precious Metals Co., Ltd.</v>
      </c>
    </row>
    <row r="129" spans="1:28" s="227" customFormat="1" ht="81">
      <c r="A129" s="302" t="s">
        <v>1357</v>
      </c>
      <c r="B129" s="293" t="s">
        <v>1098</v>
      </c>
      <c r="C129" s="294" t="s">
        <v>2115</v>
      </c>
      <c r="D129" s="295" t="s">
        <v>2115</v>
      </c>
      <c r="E129" s="293" t="s">
        <v>1069</v>
      </c>
      <c r="F129" s="293" t="s">
        <v>1357</v>
      </c>
      <c r="G129" s="293" t="s">
        <v>13177</v>
      </c>
      <c r="H129" s="296" t="s">
        <v>15817</v>
      </c>
      <c r="I129" s="297" t="s">
        <v>1625</v>
      </c>
      <c r="J129" s="297" t="s">
        <v>13538</v>
      </c>
      <c r="K129" s="298" t="s">
        <v>15817</v>
      </c>
      <c r="L129" s="298" t="s">
        <v>15817</v>
      </c>
      <c r="M129" s="298" t="s">
        <v>15817</v>
      </c>
      <c r="N129" s="298" t="s">
        <v>15817</v>
      </c>
      <c r="O129" s="298" t="s">
        <v>15817</v>
      </c>
      <c r="P129" s="299" t="s">
        <v>15818</v>
      </c>
      <c r="Q129" s="300" t="s">
        <v>15817</v>
      </c>
      <c r="R129" s="182" t="str">
        <f ca="1">IF(ISERROR($V129),"",OFFSET('Smelter Look-up'!$C$4,$V129-4,0)&amp;"")</f>
        <v>Sichuan Tianze Precious Metals Co., Ltd.</v>
      </c>
      <c r="S129" s="181" t="str">
        <f t="shared" ca="1" si="38"/>
        <v>CN</v>
      </c>
      <c r="T129" s="181" t="str">
        <f ca="1">IF(B129="","",IF(ISERROR(MATCH($J129,SorP!$B$1:$B$6226,0)),"",INDIRECT("'SorP'!$A$"&amp;MATCH($S129&amp;$J129,SorP!C:C,0))))</f>
        <v>CN-SC</v>
      </c>
      <c r="U129" s="201"/>
      <c r="V129" s="226">
        <f>IF(C129="",NA(),IF(OR(C129="Smelter not listed",C129="Smelter not yet identified"),MATCH($B129&amp;$D129,'Smelter Look-up'!$J:$J,0),MATCH($B129&amp;$C129,'Smelter Look-up'!$J:$J,0)))</f>
        <v>262</v>
      </c>
      <c r="X129" s="227">
        <f t="shared" si="39"/>
        <v>0</v>
      </c>
      <c r="AB129" s="228" t="str">
        <f t="shared" si="40"/>
        <v>GoldSichuan Tianze Precious Metals Co., Ltd.</v>
      </c>
    </row>
    <row r="130" spans="1:28" s="227" customFormat="1" ht="67.5">
      <c r="A130" s="302" t="s">
        <v>1359</v>
      </c>
      <c r="B130" s="293" t="s">
        <v>1098</v>
      </c>
      <c r="C130" s="294" t="s">
        <v>1358</v>
      </c>
      <c r="D130" s="295" t="s">
        <v>1358</v>
      </c>
      <c r="E130" s="293" t="s">
        <v>2383</v>
      </c>
      <c r="F130" s="293" t="s">
        <v>1359</v>
      </c>
      <c r="G130" s="293" t="s">
        <v>13177</v>
      </c>
      <c r="H130" s="296" t="s">
        <v>15817</v>
      </c>
      <c r="I130" s="297" t="s">
        <v>1664</v>
      </c>
      <c r="J130" s="297" t="s">
        <v>1665</v>
      </c>
      <c r="K130" s="298" t="s">
        <v>15817</v>
      </c>
      <c r="L130" s="298" t="s">
        <v>15817</v>
      </c>
      <c r="M130" s="298" t="s">
        <v>15817</v>
      </c>
      <c r="N130" s="298" t="s">
        <v>15817</v>
      </c>
      <c r="O130" s="298" t="s">
        <v>15817</v>
      </c>
      <c r="P130" s="299" t="s">
        <v>15818</v>
      </c>
      <c r="Q130" s="300" t="s">
        <v>15817</v>
      </c>
      <c r="R130" s="182" t="str">
        <f ca="1">IF(ISERROR($V130),"",OFFSET('Smelter Look-up'!$C$4,$V130-4,0)&amp;"")</f>
        <v>Singway Technology Co., Ltd.</v>
      </c>
      <c r="S130" s="181" t="str">
        <f t="shared" ca="1" si="38"/>
        <v>TW</v>
      </c>
      <c r="T130" s="181" t="str">
        <f ca="1">IF(B130="","",IF(ISERROR(MATCH($J130,SorP!$B$1:$B$6226,0)),"",INDIRECT("'SorP'!$A$"&amp;MATCH($S130&amp;$J130,SorP!C:C,0))))</f>
        <v>TW-TAO</v>
      </c>
      <c r="U130" s="201"/>
      <c r="V130" s="226">
        <f>IF(C130="",NA(),IF(OR(C130="Smelter not listed",C130="Smelter not yet identified"),MATCH($B130&amp;$D130,'Smelter Look-up'!$J:$J,0),MATCH($B130&amp;$C130,'Smelter Look-up'!$J:$J,0)))</f>
        <v>264</v>
      </c>
      <c r="X130" s="227">
        <f t="shared" si="39"/>
        <v>0</v>
      </c>
      <c r="AB130" s="228" t="str">
        <f t="shared" si="40"/>
        <v>GoldSingway Technology Co., Ltd.</v>
      </c>
    </row>
    <row r="131" spans="1:28" s="227" customFormat="1" ht="67.5">
      <c r="A131" s="302" t="s">
        <v>711</v>
      </c>
      <c r="B131" s="293" t="s">
        <v>1098</v>
      </c>
      <c r="C131" s="294" t="s">
        <v>886</v>
      </c>
      <c r="D131" s="295" t="s">
        <v>886</v>
      </c>
      <c r="E131" s="293" t="s">
        <v>2383</v>
      </c>
      <c r="F131" s="293" t="s">
        <v>711</v>
      </c>
      <c r="G131" s="293" t="s">
        <v>13177</v>
      </c>
      <c r="H131" s="301" t="s">
        <v>15820</v>
      </c>
      <c r="I131" s="297" t="s">
        <v>1627</v>
      </c>
      <c r="J131" s="297" t="s">
        <v>11458</v>
      </c>
      <c r="K131" s="298" t="s">
        <v>15817</v>
      </c>
      <c r="L131" s="298" t="s">
        <v>15817</v>
      </c>
      <c r="M131" s="298" t="s">
        <v>15817</v>
      </c>
      <c r="N131" s="298" t="s">
        <v>15821</v>
      </c>
      <c r="O131" s="298" t="s">
        <v>15826</v>
      </c>
      <c r="P131" s="299" t="s">
        <v>15818</v>
      </c>
      <c r="Q131" s="300" t="s">
        <v>15823</v>
      </c>
      <c r="R131" s="182" t="str">
        <f ca="1">IF(ISERROR($V131),"",OFFSET('Smelter Look-up'!$C$4,$V131-4,0)&amp;"")</f>
        <v>Solar Applied Materials Technology Corp.</v>
      </c>
      <c r="S131" s="181" t="str">
        <f t="shared" ca="1" si="38"/>
        <v>TW</v>
      </c>
      <c r="T131" s="181" t="str">
        <f ca="1">IF(B131="","",IF(ISERROR(MATCH($J131,SorP!$B$1:$B$6226,0)),"",INDIRECT("'SorP'!$A$"&amp;MATCH($S131&amp;$J131,SorP!C:C,0))))</f>
        <v>TW-TNN</v>
      </c>
      <c r="U131" s="201"/>
      <c r="V131" s="226">
        <f>IF(C131="",NA(),IF(OR(C131="Smelter not listed",C131="Smelter not yet identified"),MATCH($B131&amp;$D131,'Smelter Look-up'!$J:$J,0),MATCH($B131&amp;$C131,'Smelter Look-up'!$J:$J,0)))</f>
        <v>267</v>
      </c>
      <c r="X131" s="227">
        <f t="shared" si="39"/>
        <v>0</v>
      </c>
      <c r="AB131" s="228" t="str">
        <f t="shared" si="40"/>
        <v>GoldSolar Applied Materials Technology Corp.</v>
      </c>
    </row>
    <row r="132" spans="1:28" s="227" customFormat="1" ht="67.5">
      <c r="A132" s="302" t="s">
        <v>711</v>
      </c>
      <c r="B132" s="293" t="s">
        <v>1098</v>
      </c>
      <c r="C132" s="294" t="s">
        <v>886</v>
      </c>
      <c r="D132" s="295" t="s">
        <v>886</v>
      </c>
      <c r="E132" s="293" t="s">
        <v>2383</v>
      </c>
      <c r="F132" s="293" t="s">
        <v>711</v>
      </c>
      <c r="G132" s="293" t="s">
        <v>13177</v>
      </c>
      <c r="H132" s="296" t="s">
        <v>15817</v>
      </c>
      <c r="I132" s="297" t="s">
        <v>1627</v>
      </c>
      <c r="J132" s="297" t="s">
        <v>11458</v>
      </c>
      <c r="K132" s="298" t="s">
        <v>15819</v>
      </c>
      <c r="L132" s="298" t="s">
        <v>15819</v>
      </c>
      <c r="M132" s="298" t="s">
        <v>15817</v>
      </c>
      <c r="N132" s="298" t="s">
        <v>15817</v>
      </c>
      <c r="O132" s="298" t="s">
        <v>15817</v>
      </c>
      <c r="P132" s="299" t="s">
        <v>15818</v>
      </c>
      <c r="Q132" s="300" t="s">
        <v>15817</v>
      </c>
      <c r="R132" s="182" t="str">
        <f ca="1">IF(ISERROR($V132),"",OFFSET('Smelter Look-up'!$C$4,$V132-4,0)&amp;"")</f>
        <v>Solar Applied Materials Technology Corp.</v>
      </c>
      <c r="S132" s="181" t="str">
        <f t="shared" ca="1" si="38"/>
        <v>TW</v>
      </c>
      <c r="T132" s="181" t="str">
        <f ca="1">IF(B132="","",IF(ISERROR(MATCH($J132,SorP!$B$1:$B$6226,0)),"",INDIRECT("'SorP'!$A$"&amp;MATCH($S132&amp;$J132,SorP!C:C,0))))</f>
        <v>TW-TNN</v>
      </c>
      <c r="U132" s="201"/>
      <c r="V132" s="226">
        <f>IF(C132="",NA(),IF(OR(C132="Smelter not listed",C132="Smelter not yet identified"),MATCH($B132&amp;$D132,'Smelter Look-up'!$J:$J,0),MATCH($B132&amp;$C132,'Smelter Look-up'!$J:$J,0)))</f>
        <v>267</v>
      </c>
      <c r="X132" s="227">
        <f t="shared" si="39"/>
        <v>0</v>
      </c>
      <c r="AB132" s="228" t="str">
        <f t="shared" si="40"/>
        <v>GoldSolar Applied Materials Technology Corp.</v>
      </c>
    </row>
    <row r="133" spans="1:28" s="227" customFormat="1" ht="67.5">
      <c r="A133" s="302" t="s">
        <v>711</v>
      </c>
      <c r="B133" s="293" t="s">
        <v>1098</v>
      </c>
      <c r="C133" s="294" t="s">
        <v>886</v>
      </c>
      <c r="D133" s="295" t="s">
        <v>886</v>
      </c>
      <c r="E133" s="293" t="s">
        <v>2383</v>
      </c>
      <c r="F133" s="293" t="s">
        <v>711</v>
      </c>
      <c r="G133" s="293" t="s">
        <v>13177</v>
      </c>
      <c r="H133" s="301" t="s">
        <v>15820</v>
      </c>
      <c r="I133" s="297" t="s">
        <v>1627</v>
      </c>
      <c r="J133" s="297" t="s">
        <v>11458</v>
      </c>
      <c r="K133" s="298" t="s">
        <v>15817</v>
      </c>
      <c r="L133" s="298" t="s">
        <v>15817</v>
      </c>
      <c r="M133" s="298" t="s">
        <v>15817</v>
      </c>
      <c r="N133" s="298" t="s">
        <v>15817</v>
      </c>
      <c r="O133" s="298" t="s">
        <v>15817</v>
      </c>
      <c r="P133" s="299" t="s">
        <v>15818</v>
      </c>
      <c r="Q133" s="300" t="s">
        <v>15817</v>
      </c>
      <c r="R133" s="182" t="str">
        <f ca="1">IF(ISERROR($V133),"",OFFSET('Smelter Look-up'!$C$4,$V133-4,0)&amp;"")</f>
        <v>Solar Applied Materials Technology Corp.</v>
      </c>
      <c r="S133" s="181" t="str">
        <f t="shared" ca="1" si="38"/>
        <v>TW</v>
      </c>
      <c r="T133" s="181" t="str">
        <f ca="1">IF(B133="","",IF(ISERROR(MATCH($J133,SorP!$B$1:$B$6226,0)),"",INDIRECT("'SorP'!$A$"&amp;MATCH($S133&amp;$J133,SorP!C:C,0))))</f>
        <v>TW-TNN</v>
      </c>
      <c r="U133" s="201"/>
      <c r="V133" s="226">
        <f>IF(C133="",NA(),IF(OR(C133="Smelter not listed",C133="Smelter not yet identified"),MATCH($B133&amp;$D133,'Smelter Look-up'!$J:$J,0),MATCH($B133&amp;$C133,'Smelter Look-up'!$J:$J,0)))</f>
        <v>267</v>
      </c>
      <c r="X133" s="227">
        <f t="shared" si="39"/>
        <v>0</v>
      </c>
      <c r="AB133" s="228" t="str">
        <f t="shared" si="40"/>
        <v>GoldSolar Applied Materials Technology Corp.</v>
      </c>
    </row>
    <row r="134" spans="1:28" s="227" customFormat="1" ht="67.5">
      <c r="A134" s="302" t="s">
        <v>711</v>
      </c>
      <c r="B134" s="293" t="s">
        <v>1098</v>
      </c>
      <c r="C134" s="294" t="s">
        <v>886</v>
      </c>
      <c r="D134" s="295" t="s">
        <v>886</v>
      </c>
      <c r="E134" s="293" t="s">
        <v>2383</v>
      </c>
      <c r="F134" s="293" t="s">
        <v>711</v>
      </c>
      <c r="G134" s="293" t="s">
        <v>13177</v>
      </c>
      <c r="H134" s="301" t="s">
        <v>15820</v>
      </c>
      <c r="I134" s="297" t="s">
        <v>1627</v>
      </c>
      <c r="J134" s="297" t="s">
        <v>11458</v>
      </c>
      <c r="K134" s="298" t="s">
        <v>15863</v>
      </c>
      <c r="L134" s="298" t="s">
        <v>15864</v>
      </c>
      <c r="M134" s="298" t="s">
        <v>2303</v>
      </c>
      <c r="N134" s="298" t="s">
        <v>15849</v>
      </c>
      <c r="O134" s="298" t="s">
        <v>15849</v>
      </c>
      <c r="P134" s="299" t="s">
        <v>15818</v>
      </c>
      <c r="Q134" s="300" t="s">
        <v>15817</v>
      </c>
      <c r="R134" s="182" t="str">
        <f ca="1">IF(ISERROR($V134),"",OFFSET('Smelter Look-up'!$C$4,$V134-4,0)&amp;"")</f>
        <v>Solar Applied Materials Technology Corp.</v>
      </c>
      <c r="S134" s="181" t="str">
        <f t="shared" ca="1" si="38"/>
        <v>TW</v>
      </c>
      <c r="T134" s="181" t="str">
        <f ca="1">IF(B134="","",IF(ISERROR(MATCH($J134,SorP!$B$1:$B$6226,0)),"",INDIRECT("'SorP'!$A$"&amp;MATCH($S134&amp;$J134,SorP!C:C,0))))</f>
        <v>TW-TNN</v>
      </c>
      <c r="U134" s="201"/>
      <c r="V134" s="226">
        <f>IF(C134="",NA(),IF(OR(C134="Smelter not listed",C134="Smelter not yet identified"),MATCH($B134&amp;$D134,'Smelter Look-up'!$J:$J,0),MATCH($B134&amp;$C134,'Smelter Look-up'!$J:$J,0)))</f>
        <v>267</v>
      </c>
      <c r="X134" s="227">
        <f t="shared" si="39"/>
        <v>0</v>
      </c>
      <c r="AB134" s="228" t="str">
        <f t="shared" si="40"/>
        <v>GoldSolar Applied Materials Technology Corp.</v>
      </c>
    </row>
    <row r="135" spans="1:28" s="227" customFormat="1" ht="67.5">
      <c r="A135" s="302" t="s">
        <v>711</v>
      </c>
      <c r="B135" s="293" t="s">
        <v>1098</v>
      </c>
      <c r="C135" s="294" t="s">
        <v>886</v>
      </c>
      <c r="D135" s="295" t="s">
        <v>886</v>
      </c>
      <c r="E135" s="293" t="s">
        <v>2383</v>
      </c>
      <c r="F135" s="293" t="s">
        <v>711</v>
      </c>
      <c r="G135" s="293" t="s">
        <v>13177</v>
      </c>
      <c r="H135" s="296" t="s">
        <v>15817</v>
      </c>
      <c r="I135" s="297" t="s">
        <v>1627</v>
      </c>
      <c r="J135" s="297" t="s">
        <v>11458</v>
      </c>
      <c r="K135" s="298" t="s">
        <v>15817</v>
      </c>
      <c r="L135" s="298" t="s">
        <v>15817</v>
      </c>
      <c r="M135" s="298" t="s">
        <v>15817</v>
      </c>
      <c r="N135" s="298" t="s">
        <v>15817</v>
      </c>
      <c r="O135" s="298" t="s">
        <v>15817</v>
      </c>
      <c r="P135" s="299" t="s">
        <v>15818</v>
      </c>
      <c r="Q135" s="300" t="s">
        <v>15817</v>
      </c>
      <c r="R135" s="182" t="str">
        <f ca="1">IF(ISERROR($V135),"",OFFSET('Smelter Look-up'!$C$4,$V135-4,0)&amp;"")</f>
        <v>Solar Applied Materials Technology Corp.</v>
      </c>
      <c r="S135" s="181" t="str">
        <f t="shared" ca="1" si="38"/>
        <v>TW</v>
      </c>
      <c r="T135" s="181" t="str">
        <f ca="1">IF(B135="","",IF(ISERROR(MATCH($J135,SorP!$B$1:$B$6226,0)),"",INDIRECT("'SorP'!$A$"&amp;MATCH($S135&amp;$J135,SorP!C:C,0))))</f>
        <v>TW-TNN</v>
      </c>
      <c r="U135" s="201"/>
      <c r="V135" s="226">
        <f>IF(C135="",NA(),IF(OR(C135="Smelter not listed",C135="Smelter not yet identified"),MATCH($B135&amp;$D135,'Smelter Look-up'!$J:$J,0),MATCH($B135&amp;$C135,'Smelter Look-up'!$J:$J,0)))</f>
        <v>267</v>
      </c>
      <c r="X135" s="227">
        <f t="shared" si="39"/>
        <v>0</v>
      </c>
      <c r="AB135" s="228" t="str">
        <f t="shared" si="40"/>
        <v>GoldSolar Applied Materials Technology Corp.</v>
      </c>
    </row>
    <row r="136" spans="1:28" s="227" customFormat="1" ht="67.5">
      <c r="A136" s="302" t="s">
        <v>712</v>
      </c>
      <c r="B136" s="293" t="s">
        <v>1098</v>
      </c>
      <c r="C136" s="294" t="s">
        <v>54</v>
      </c>
      <c r="D136" s="295" t="s">
        <v>54</v>
      </c>
      <c r="E136" s="293" t="s">
        <v>1077</v>
      </c>
      <c r="F136" s="293" t="s">
        <v>712</v>
      </c>
      <c r="G136" s="293" t="s">
        <v>13177</v>
      </c>
      <c r="H136" s="301" t="s">
        <v>15820</v>
      </c>
      <c r="I136" s="297" t="s">
        <v>1628</v>
      </c>
      <c r="J136" s="297" t="s">
        <v>2165</v>
      </c>
      <c r="K136" s="298" t="s">
        <v>15817</v>
      </c>
      <c r="L136" s="298" t="s">
        <v>15817</v>
      </c>
      <c r="M136" s="298" t="s">
        <v>15817</v>
      </c>
      <c r="N136" s="298" t="s">
        <v>15821</v>
      </c>
      <c r="O136" s="298" t="s">
        <v>15821</v>
      </c>
      <c r="P136" s="299" t="s">
        <v>15822</v>
      </c>
      <c r="Q136" s="300" t="s">
        <v>15823</v>
      </c>
      <c r="R136" s="182" t="str">
        <f ca="1">IF(ISERROR($V136),"",OFFSET('Smelter Look-up'!$C$4,$V136-4,0)&amp;"")</f>
        <v>Sumitomo Metal Mining Co., Ltd.</v>
      </c>
      <c r="S136" s="181" t="str">
        <f t="shared" ca="1" si="38"/>
        <v>JP</v>
      </c>
      <c r="T136" s="181" t="str">
        <f ca="1">IF(B136="","",IF(ISERROR(MATCH($J136,SorP!$B$1:$B$6226,0)),"",INDIRECT("'SorP'!$A$"&amp;MATCH($S136&amp;$J136,SorP!C:C,0))))</f>
        <v>JP-38</v>
      </c>
      <c r="U136" s="201"/>
      <c r="V136" s="226">
        <f>IF(C136="",NA(),IF(OR(C136="Smelter not listed",C136="Smelter not yet identified"),MATCH($B136&amp;$D136,'Smelter Look-up'!$J:$J,0),MATCH($B136&amp;$C136,'Smelter Look-up'!$J:$J,0)))</f>
        <v>274</v>
      </c>
      <c r="X136" s="227">
        <f t="shared" si="39"/>
        <v>0</v>
      </c>
      <c r="AB136" s="228" t="str">
        <f t="shared" si="40"/>
        <v>GoldSumitomo Metal Mining Co., Ltd.</v>
      </c>
    </row>
    <row r="137" spans="1:28" s="227" customFormat="1" ht="67.5">
      <c r="A137" s="302" t="s">
        <v>712</v>
      </c>
      <c r="B137" s="293" t="s">
        <v>1098</v>
      </c>
      <c r="C137" s="294" t="s">
        <v>54</v>
      </c>
      <c r="D137" s="295" t="s">
        <v>54</v>
      </c>
      <c r="E137" s="293" t="s">
        <v>1077</v>
      </c>
      <c r="F137" s="293" t="s">
        <v>712</v>
      </c>
      <c r="G137" s="293" t="s">
        <v>13177</v>
      </c>
      <c r="H137" s="301" t="s">
        <v>15820</v>
      </c>
      <c r="I137" s="297" t="s">
        <v>1628</v>
      </c>
      <c r="J137" s="297" t="s">
        <v>2165</v>
      </c>
      <c r="K137" s="298" t="s">
        <v>15817</v>
      </c>
      <c r="L137" s="298" t="s">
        <v>15817</v>
      </c>
      <c r="M137" s="298" t="s">
        <v>15817</v>
      </c>
      <c r="N137" s="298" t="s">
        <v>15817</v>
      </c>
      <c r="O137" s="298" t="s">
        <v>15817</v>
      </c>
      <c r="P137" s="299" t="s">
        <v>15818</v>
      </c>
      <c r="Q137" s="300" t="s">
        <v>15817</v>
      </c>
      <c r="R137" s="182" t="str">
        <f ca="1">IF(ISERROR($V137),"",OFFSET('Smelter Look-up'!$C$4,$V137-4,0)&amp;"")</f>
        <v>Sumitomo Metal Mining Co., Ltd.</v>
      </c>
      <c r="S137" s="181" t="str">
        <f t="shared" ca="1" si="38"/>
        <v>JP</v>
      </c>
      <c r="T137" s="181" t="str">
        <f ca="1">IF(B137="","",IF(ISERROR(MATCH($J137,SorP!$B$1:$B$6226,0)),"",INDIRECT("'SorP'!$A$"&amp;MATCH($S137&amp;$J137,SorP!C:C,0))))</f>
        <v>JP-38</v>
      </c>
      <c r="U137" s="201"/>
      <c r="V137" s="226">
        <f>IF(C137="",NA(),IF(OR(C137="Smelter not listed",C137="Smelter not yet identified"),MATCH($B137&amp;$D137,'Smelter Look-up'!$J:$J,0),MATCH($B137&amp;$C137,'Smelter Look-up'!$J:$J,0)))</f>
        <v>274</v>
      </c>
      <c r="X137" s="227">
        <f t="shared" si="39"/>
        <v>0</v>
      </c>
      <c r="AB137" s="228" t="str">
        <f t="shared" si="40"/>
        <v>GoldSumitomo Metal Mining Co., Ltd.</v>
      </c>
    </row>
    <row r="138" spans="1:28" s="227" customFormat="1" ht="67.5">
      <c r="A138" s="302" t="s">
        <v>712</v>
      </c>
      <c r="B138" s="293" t="s">
        <v>1098</v>
      </c>
      <c r="C138" s="294" t="s">
        <v>54</v>
      </c>
      <c r="D138" s="295" t="s">
        <v>54</v>
      </c>
      <c r="E138" s="293" t="s">
        <v>1077</v>
      </c>
      <c r="F138" s="293" t="s">
        <v>712</v>
      </c>
      <c r="G138" s="293" t="s">
        <v>13177</v>
      </c>
      <c r="H138" s="301" t="s">
        <v>15820</v>
      </c>
      <c r="I138" s="297" t="s">
        <v>1628</v>
      </c>
      <c r="J138" s="297" t="s">
        <v>2165</v>
      </c>
      <c r="K138" s="298" t="s">
        <v>15865</v>
      </c>
      <c r="L138" s="298" t="s">
        <v>15866</v>
      </c>
      <c r="M138" s="298" t="s">
        <v>15817</v>
      </c>
      <c r="N138" s="298" t="s">
        <v>15867</v>
      </c>
      <c r="O138" s="298" t="s">
        <v>15868</v>
      </c>
      <c r="P138" s="299" t="s">
        <v>15818</v>
      </c>
      <c r="Q138" s="300" t="s">
        <v>15869</v>
      </c>
      <c r="R138" s="182" t="str">
        <f ca="1">IF(ISERROR($V138),"",OFFSET('Smelter Look-up'!$C$4,$V138-4,0)&amp;"")</f>
        <v>Sumitomo Metal Mining Co., Ltd.</v>
      </c>
      <c r="S138" s="181" t="str">
        <f t="shared" ca="1" si="38"/>
        <v>JP</v>
      </c>
      <c r="T138" s="181" t="str">
        <f ca="1">IF(B138="","",IF(ISERROR(MATCH($J138,SorP!$B$1:$B$6226,0)),"",INDIRECT("'SorP'!$A$"&amp;MATCH($S138&amp;$J138,SorP!C:C,0))))</f>
        <v>JP-38</v>
      </c>
      <c r="U138" s="201"/>
      <c r="V138" s="226">
        <f>IF(C138="",NA(),IF(OR(C138="Smelter not listed",C138="Smelter not yet identified"),MATCH($B138&amp;$D138,'Smelter Look-up'!$J:$J,0),MATCH($B138&amp;$C138,'Smelter Look-up'!$J:$J,0)))</f>
        <v>274</v>
      </c>
      <c r="X138" s="227">
        <f t="shared" si="39"/>
        <v>0</v>
      </c>
      <c r="AB138" s="228" t="str">
        <f t="shared" si="40"/>
        <v>GoldSumitomo Metal Mining Co., Ltd.</v>
      </c>
    </row>
    <row r="139" spans="1:28" s="227" customFormat="1" ht="67.5">
      <c r="A139" s="302" t="s">
        <v>712</v>
      </c>
      <c r="B139" s="293" t="s">
        <v>1098</v>
      </c>
      <c r="C139" s="294" t="s">
        <v>54</v>
      </c>
      <c r="D139" s="295" t="s">
        <v>54</v>
      </c>
      <c r="E139" s="293" t="s">
        <v>1077</v>
      </c>
      <c r="F139" s="293" t="s">
        <v>712</v>
      </c>
      <c r="G139" s="293" t="s">
        <v>13177</v>
      </c>
      <c r="H139" s="296" t="s">
        <v>15817</v>
      </c>
      <c r="I139" s="297" t="s">
        <v>1628</v>
      </c>
      <c r="J139" s="297" t="s">
        <v>2165</v>
      </c>
      <c r="K139" s="298" t="s">
        <v>15817</v>
      </c>
      <c r="L139" s="298" t="s">
        <v>15817</v>
      </c>
      <c r="M139" s="298" t="s">
        <v>15817</v>
      </c>
      <c r="N139" s="298" t="s">
        <v>15817</v>
      </c>
      <c r="O139" s="298" t="s">
        <v>15817</v>
      </c>
      <c r="P139" s="299" t="s">
        <v>15818</v>
      </c>
      <c r="Q139" s="300" t="s">
        <v>15817</v>
      </c>
      <c r="R139" s="182" t="str">
        <f ca="1">IF(ISERROR($V139),"",OFFSET('Smelter Look-up'!$C$4,$V139-4,0)&amp;"")</f>
        <v>Sumitomo Metal Mining Co., Ltd.</v>
      </c>
      <c r="S139" s="181" t="str">
        <f t="shared" ca="1" si="38"/>
        <v>JP</v>
      </c>
      <c r="T139" s="181" t="str">
        <f ca="1">IF(B139="","",IF(ISERROR(MATCH($J139,SorP!$B$1:$B$6226,0)),"",INDIRECT("'SorP'!$A$"&amp;MATCH($S139&amp;$J139,SorP!C:C,0))))</f>
        <v>JP-38</v>
      </c>
      <c r="U139" s="201"/>
      <c r="V139" s="226">
        <f>IF(C139="",NA(),IF(OR(C139="Smelter not listed",C139="Smelter not yet identified"),MATCH($B139&amp;$D139,'Smelter Look-up'!$J:$J,0),MATCH($B139&amp;$C139,'Smelter Look-up'!$J:$J,0)))</f>
        <v>274</v>
      </c>
      <c r="X139" s="227">
        <f t="shared" si="39"/>
        <v>0</v>
      </c>
      <c r="AB139" s="228" t="str">
        <f t="shared" si="40"/>
        <v>GoldSumitomo Metal Mining Co., Ltd.</v>
      </c>
    </row>
    <row r="140" spans="1:28" s="227" customFormat="1" ht="67.5">
      <c r="A140" s="302" t="s">
        <v>712</v>
      </c>
      <c r="B140" s="293" t="s">
        <v>1098</v>
      </c>
      <c r="C140" s="294" t="s">
        <v>54</v>
      </c>
      <c r="D140" s="295" t="s">
        <v>54</v>
      </c>
      <c r="E140" s="293" t="s">
        <v>1077</v>
      </c>
      <c r="F140" s="293" t="s">
        <v>712</v>
      </c>
      <c r="G140" s="293" t="s">
        <v>13177</v>
      </c>
      <c r="H140" s="296" t="s">
        <v>15817</v>
      </c>
      <c r="I140" s="297" t="s">
        <v>1628</v>
      </c>
      <c r="J140" s="297" t="s">
        <v>2165</v>
      </c>
      <c r="K140" s="298" t="s">
        <v>15819</v>
      </c>
      <c r="L140" s="298" t="s">
        <v>15819</v>
      </c>
      <c r="M140" s="298" t="s">
        <v>15817</v>
      </c>
      <c r="N140" s="298" t="s">
        <v>15817</v>
      </c>
      <c r="O140" s="298" t="s">
        <v>15817</v>
      </c>
      <c r="P140" s="299" t="s">
        <v>15818</v>
      </c>
      <c r="Q140" s="300" t="s">
        <v>15817</v>
      </c>
      <c r="R140" s="182" t="str">
        <f ca="1">IF(ISERROR($V140),"",OFFSET('Smelter Look-up'!$C$4,$V140-4,0)&amp;"")</f>
        <v>Sumitomo Metal Mining Co., Ltd.</v>
      </c>
      <c r="S140" s="181" t="str">
        <f t="shared" ca="1" si="38"/>
        <v>JP</v>
      </c>
      <c r="T140" s="181" t="str">
        <f ca="1">IF(B140="","",IF(ISERROR(MATCH($J140,SorP!$B$1:$B$6226,0)),"",INDIRECT("'SorP'!$A$"&amp;MATCH($S140&amp;$J140,SorP!C:C,0))))</f>
        <v>JP-38</v>
      </c>
      <c r="U140" s="201"/>
      <c r="V140" s="226">
        <f>IF(C140="",NA(),IF(OR(C140="Smelter not listed",C140="Smelter not yet identified"),MATCH($B140&amp;$D140,'Smelter Look-up'!$J:$J,0),MATCH($B140&amp;$C140,'Smelter Look-up'!$J:$J,0)))</f>
        <v>274</v>
      </c>
      <c r="X140" s="227">
        <f t="shared" si="39"/>
        <v>0</v>
      </c>
      <c r="AB140" s="228" t="str">
        <f t="shared" si="40"/>
        <v>GoldSumitomo Metal Mining Co., Ltd.</v>
      </c>
    </row>
    <row r="141" spans="1:28" s="227" customFormat="1" ht="67.5">
      <c r="A141" s="302" t="s">
        <v>712</v>
      </c>
      <c r="B141" s="293" t="s">
        <v>1098</v>
      </c>
      <c r="C141" s="294" t="s">
        <v>54</v>
      </c>
      <c r="D141" s="295" t="s">
        <v>54</v>
      </c>
      <c r="E141" s="293" t="s">
        <v>1077</v>
      </c>
      <c r="F141" s="293" t="s">
        <v>712</v>
      </c>
      <c r="G141" s="293" t="s">
        <v>13177</v>
      </c>
      <c r="H141" s="301" t="s">
        <v>15820</v>
      </c>
      <c r="I141" s="297" t="s">
        <v>1628</v>
      </c>
      <c r="J141" s="297" t="s">
        <v>2165</v>
      </c>
      <c r="K141" s="298" t="s">
        <v>15817</v>
      </c>
      <c r="L141" s="298" t="s">
        <v>15817</v>
      </c>
      <c r="M141" s="298" t="s">
        <v>15817</v>
      </c>
      <c r="N141" s="298" t="s">
        <v>15817</v>
      </c>
      <c r="O141" s="298" t="s">
        <v>15817</v>
      </c>
      <c r="P141" s="299" t="s">
        <v>15818</v>
      </c>
      <c r="Q141" s="300" t="s">
        <v>15827</v>
      </c>
      <c r="R141" s="182" t="str">
        <f ca="1">IF(ISERROR($V141),"",OFFSET('Smelter Look-up'!$C$4,$V141-4,0)&amp;"")</f>
        <v>Sumitomo Metal Mining Co., Ltd.</v>
      </c>
      <c r="S141" s="181" t="str">
        <f t="shared" ca="1" si="38"/>
        <v>JP</v>
      </c>
      <c r="T141" s="181" t="str">
        <f ca="1">IF(B141="","",IF(ISERROR(MATCH($J141,SorP!$B$1:$B$6226,0)),"",INDIRECT("'SorP'!$A$"&amp;MATCH($S141&amp;$J141,SorP!C:C,0))))</f>
        <v>JP-38</v>
      </c>
      <c r="U141" s="201"/>
      <c r="V141" s="226">
        <f>IF(C141="",NA(),IF(OR(C141="Smelter not listed",C141="Smelter not yet identified"),MATCH($B141&amp;$D141,'Smelter Look-up'!$J:$J,0),MATCH($B141&amp;$C141,'Smelter Look-up'!$J:$J,0)))</f>
        <v>274</v>
      </c>
      <c r="X141" s="227">
        <f t="shared" si="39"/>
        <v>0</v>
      </c>
      <c r="AB141" s="228" t="str">
        <f t="shared" si="40"/>
        <v>GoldSumitomo Metal Mining Co., Ltd.</v>
      </c>
    </row>
    <row r="142" spans="1:28" s="227" customFormat="1" ht="54">
      <c r="A142" s="302" t="s">
        <v>2404</v>
      </c>
      <c r="B142" s="293" t="s">
        <v>1098</v>
      </c>
      <c r="C142" s="294" t="s">
        <v>12872</v>
      </c>
      <c r="D142" s="295" t="s">
        <v>12872</v>
      </c>
      <c r="E142" s="293" t="s">
        <v>1080</v>
      </c>
      <c r="F142" s="293" t="s">
        <v>2404</v>
      </c>
      <c r="G142" s="293" t="s">
        <v>13177</v>
      </c>
      <c r="H142" s="301" t="s">
        <v>15820</v>
      </c>
      <c r="I142" s="297" t="s">
        <v>12885</v>
      </c>
      <c r="J142" s="297" t="s">
        <v>12821</v>
      </c>
      <c r="K142" s="298" t="s">
        <v>15817</v>
      </c>
      <c r="L142" s="298" t="s">
        <v>15817</v>
      </c>
      <c r="M142" s="298" t="s">
        <v>15817</v>
      </c>
      <c r="N142" s="298" t="s">
        <v>15817</v>
      </c>
      <c r="O142" s="298" t="s">
        <v>15817</v>
      </c>
      <c r="P142" s="299" t="s">
        <v>15818</v>
      </c>
      <c r="Q142" s="300" t="s">
        <v>15817</v>
      </c>
      <c r="R142" s="182" t="str">
        <f ca="1">IF(ISERROR($V142),"",OFFSET('Smelter Look-up'!$C$4,$V142-4,0)&amp;"")</f>
        <v>SungEel HiMetal Co., Ltd.</v>
      </c>
      <c r="S142" s="181" t="str">
        <f t="shared" ca="1" si="38"/>
        <v>KR</v>
      </c>
      <c r="T142" s="181" t="str">
        <f ca="1">IF(B142="","",IF(ISERROR(MATCH($J142,SorP!$B$1:$B$6226,0)),"",INDIRECT("'SorP'!$A$"&amp;MATCH($S142&amp;$J142,SorP!C:C,0))))</f>
        <v>KR-45</v>
      </c>
      <c r="U142" s="201"/>
      <c r="V142" s="226">
        <f>IF(C142="",NA(),IF(OR(C142="Smelter not listed",C142="Smelter not yet identified"),MATCH($B142&amp;$D142,'Smelter Look-up'!$J:$J,0),MATCH($B142&amp;$C142,'Smelter Look-up'!$J:$J,0)))</f>
        <v>275</v>
      </c>
      <c r="X142" s="227">
        <f t="shared" si="39"/>
        <v>0</v>
      </c>
      <c r="AB142" s="228" t="str">
        <f t="shared" si="40"/>
        <v>GoldSungEel HiMetal Co., Ltd.</v>
      </c>
    </row>
    <row r="143" spans="1:28" s="227" customFormat="1" ht="54">
      <c r="A143" s="302" t="s">
        <v>2404</v>
      </c>
      <c r="B143" s="293" t="s">
        <v>1098</v>
      </c>
      <c r="C143" s="294" t="s">
        <v>12872</v>
      </c>
      <c r="D143" s="295" t="s">
        <v>12872</v>
      </c>
      <c r="E143" s="293" t="s">
        <v>1080</v>
      </c>
      <c r="F143" s="293" t="s">
        <v>2404</v>
      </c>
      <c r="G143" s="293" t="s">
        <v>13177</v>
      </c>
      <c r="H143" s="296" t="s">
        <v>15817</v>
      </c>
      <c r="I143" s="297" t="s">
        <v>12885</v>
      </c>
      <c r="J143" s="297" t="s">
        <v>12821</v>
      </c>
      <c r="K143" s="298" t="s">
        <v>15817</v>
      </c>
      <c r="L143" s="298" t="s">
        <v>15817</v>
      </c>
      <c r="M143" s="298" t="s">
        <v>15817</v>
      </c>
      <c r="N143" s="298" t="s">
        <v>15817</v>
      </c>
      <c r="O143" s="298" t="s">
        <v>15817</v>
      </c>
      <c r="P143" s="299" t="s">
        <v>15818</v>
      </c>
      <c r="Q143" s="300" t="s">
        <v>15817</v>
      </c>
      <c r="R143" s="182" t="str">
        <f ca="1">IF(ISERROR($V143),"",OFFSET('Smelter Look-up'!$C$4,$V143-4,0)&amp;"")</f>
        <v>SungEel HiMetal Co., Ltd.</v>
      </c>
      <c r="S143" s="181" t="str">
        <f t="shared" ca="1" si="38"/>
        <v>KR</v>
      </c>
      <c r="T143" s="181" t="str">
        <f ca="1">IF(B143="","",IF(ISERROR(MATCH($J143,SorP!$B$1:$B$6226,0)),"",INDIRECT("'SorP'!$A$"&amp;MATCH($S143&amp;$J143,SorP!C:C,0))))</f>
        <v>KR-45</v>
      </c>
      <c r="U143" s="201"/>
      <c r="V143" s="226">
        <f>IF(C143="",NA(),IF(OR(C143="Smelter not listed",C143="Smelter not yet identified"),MATCH($B143&amp;$D143,'Smelter Look-up'!$J:$J,0),MATCH($B143&amp;$C143,'Smelter Look-up'!$J:$J,0)))</f>
        <v>275</v>
      </c>
      <c r="X143" s="227">
        <f t="shared" si="39"/>
        <v>0</v>
      </c>
      <c r="AB143" s="228" t="str">
        <f t="shared" si="40"/>
        <v>GoldSungEel HiMetal Co., Ltd.</v>
      </c>
    </row>
    <row r="144" spans="1:28" s="227" customFormat="1" ht="54">
      <c r="A144" s="302" t="s">
        <v>2404</v>
      </c>
      <c r="B144" s="293" t="s">
        <v>1098</v>
      </c>
      <c r="C144" s="294" t="s">
        <v>12872</v>
      </c>
      <c r="D144" s="295" t="s">
        <v>12872</v>
      </c>
      <c r="E144" s="293" t="s">
        <v>1080</v>
      </c>
      <c r="F144" s="293" t="s">
        <v>2404</v>
      </c>
      <c r="G144" s="293" t="s">
        <v>13177</v>
      </c>
      <c r="H144" s="296" t="s">
        <v>15817</v>
      </c>
      <c r="I144" s="297" t="s">
        <v>12885</v>
      </c>
      <c r="J144" s="297" t="s">
        <v>12821</v>
      </c>
      <c r="K144" s="298" t="s">
        <v>15819</v>
      </c>
      <c r="L144" s="298" t="s">
        <v>15819</v>
      </c>
      <c r="M144" s="298" t="s">
        <v>15817</v>
      </c>
      <c r="N144" s="298" t="s">
        <v>15817</v>
      </c>
      <c r="O144" s="298" t="s">
        <v>15817</v>
      </c>
      <c r="P144" s="299" t="s">
        <v>15818</v>
      </c>
      <c r="Q144" s="300" t="s">
        <v>15817</v>
      </c>
      <c r="R144" s="182" t="str">
        <f ca="1">IF(ISERROR($V144),"",OFFSET('Smelter Look-up'!$C$4,$V144-4,0)&amp;"")</f>
        <v>SungEel HiMetal Co., Ltd.</v>
      </c>
      <c r="S144" s="181" t="str">
        <f t="shared" ca="1" si="38"/>
        <v>KR</v>
      </c>
      <c r="T144" s="181" t="str">
        <f ca="1">IF(B144="","",IF(ISERROR(MATCH($J144,SorP!$B$1:$B$6226,0)),"",INDIRECT("'SorP'!$A$"&amp;MATCH($S144&amp;$J144,SorP!C:C,0))))</f>
        <v>KR-45</v>
      </c>
      <c r="U144" s="201"/>
      <c r="V144" s="226">
        <f>IF(C144="",NA(),IF(OR(C144="Smelter not listed",C144="Smelter not yet identified"),MATCH($B144&amp;$D144,'Smelter Look-up'!$J:$J,0),MATCH($B144&amp;$C144,'Smelter Look-up'!$J:$J,0)))</f>
        <v>275</v>
      </c>
      <c r="X144" s="227">
        <f t="shared" si="39"/>
        <v>0</v>
      </c>
      <c r="AB144" s="228" t="str">
        <f t="shared" si="40"/>
        <v>GoldSungEel HiMetal Co., Ltd.</v>
      </c>
    </row>
    <row r="145" spans="1:28" s="227" customFormat="1" ht="27">
      <c r="A145" s="302" t="s">
        <v>1676</v>
      </c>
      <c r="B145" s="293" t="s">
        <v>1098</v>
      </c>
      <c r="C145" s="294" t="s">
        <v>2168</v>
      </c>
      <c r="D145" s="295" t="s">
        <v>2168</v>
      </c>
      <c r="E145" s="293" t="s">
        <v>1076</v>
      </c>
      <c r="F145" s="293" t="s">
        <v>1676</v>
      </c>
      <c r="G145" s="293" t="s">
        <v>13177</v>
      </c>
      <c r="H145" s="296" t="s">
        <v>15817</v>
      </c>
      <c r="I145" s="297" t="s">
        <v>1677</v>
      </c>
      <c r="J145" s="297" t="s">
        <v>6417</v>
      </c>
      <c r="K145" s="298" t="s">
        <v>15817</v>
      </c>
      <c r="L145" s="298" t="s">
        <v>15817</v>
      </c>
      <c r="M145" s="298" t="s">
        <v>15817</v>
      </c>
      <c r="N145" s="298" t="s">
        <v>15817</v>
      </c>
      <c r="O145" s="298" t="s">
        <v>15817</v>
      </c>
      <c r="P145" s="299" t="s">
        <v>15818</v>
      </c>
      <c r="Q145" s="300" t="s">
        <v>15817</v>
      </c>
      <c r="R145" s="182" t="str">
        <f ca="1">IF(ISERROR($V145),"",OFFSET('Smelter Look-up'!$C$4,$V145-4,0)&amp;"")</f>
        <v>T.C.A S.p.A</v>
      </c>
      <c r="S145" s="181" t="str">
        <f t="shared" ca="1" si="38"/>
        <v>IT</v>
      </c>
      <c r="T145" s="181" t="str">
        <f ca="1">IF(B145="","",IF(ISERROR(MATCH($J145,SorP!$B$1:$B$6226,0)),"",INDIRECT("'SorP'!$A$"&amp;MATCH($S145&amp;$J145,SorP!C:C,0))))</f>
        <v>IT-52</v>
      </c>
      <c r="U145" s="201"/>
      <c r="V145" s="226">
        <f>IF(C145="",NA(),IF(OR(C145="Smelter not listed",C145="Smelter not yet identified"),MATCH($B145&amp;$D145,'Smelter Look-up'!$J:$J,0),MATCH($B145&amp;$C145,'Smelter Look-up'!$J:$J,0)))</f>
        <v>278</v>
      </c>
      <c r="X145" s="227">
        <f t="shared" si="39"/>
        <v>0</v>
      </c>
      <c r="AB145" s="228" t="str">
        <f t="shared" si="40"/>
        <v>GoldT.C.A S.p.A</v>
      </c>
    </row>
    <row r="146" spans="1:28" s="227" customFormat="1" ht="27">
      <c r="A146" s="302" t="s">
        <v>1676</v>
      </c>
      <c r="B146" s="293" t="s">
        <v>1098</v>
      </c>
      <c r="C146" s="294" t="s">
        <v>2168</v>
      </c>
      <c r="D146" s="295" t="s">
        <v>2168</v>
      </c>
      <c r="E146" s="293" t="s">
        <v>1076</v>
      </c>
      <c r="F146" s="293" t="s">
        <v>1676</v>
      </c>
      <c r="G146" s="293" t="s">
        <v>13177</v>
      </c>
      <c r="H146" s="296" t="s">
        <v>15817</v>
      </c>
      <c r="I146" s="297" t="s">
        <v>1677</v>
      </c>
      <c r="J146" s="297" t="s">
        <v>6417</v>
      </c>
      <c r="K146" s="298" t="s">
        <v>15819</v>
      </c>
      <c r="L146" s="298" t="s">
        <v>15819</v>
      </c>
      <c r="M146" s="298" t="s">
        <v>15817</v>
      </c>
      <c r="N146" s="298" t="s">
        <v>15817</v>
      </c>
      <c r="O146" s="298" t="s">
        <v>15817</v>
      </c>
      <c r="P146" s="299" t="s">
        <v>15818</v>
      </c>
      <c r="Q146" s="300" t="s">
        <v>15817</v>
      </c>
      <c r="R146" s="182" t="str">
        <f ca="1">IF(ISERROR($V146),"",OFFSET('Smelter Look-up'!$C$4,$V146-4,0)&amp;"")</f>
        <v>T.C.A S.p.A</v>
      </c>
      <c r="S146" s="181" t="str">
        <f t="shared" ca="1" si="38"/>
        <v>IT</v>
      </c>
      <c r="T146" s="181" t="str">
        <f ca="1">IF(B146="","",IF(ISERROR(MATCH($J146,SorP!$B$1:$B$6226,0)),"",INDIRECT("'SorP'!$A$"&amp;MATCH($S146&amp;$J146,SorP!C:C,0))))</f>
        <v>IT-52</v>
      </c>
      <c r="U146" s="201"/>
      <c r="V146" s="226">
        <f>IF(C146="",NA(),IF(OR(C146="Smelter not listed",C146="Smelter not yet identified"),MATCH($B146&amp;$D146,'Smelter Look-up'!$J:$J,0),MATCH($B146&amp;$C146,'Smelter Look-up'!$J:$J,0)))</f>
        <v>278</v>
      </c>
      <c r="X146" s="227">
        <f t="shared" si="39"/>
        <v>0</v>
      </c>
      <c r="AB146" s="228" t="str">
        <f t="shared" si="40"/>
        <v>GoldT.C.A S.p.A</v>
      </c>
    </row>
    <row r="147" spans="1:28" s="227" customFormat="1" ht="27">
      <c r="A147" s="302" t="s">
        <v>1676</v>
      </c>
      <c r="B147" s="293" t="s">
        <v>1098</v>
      </c>
      <c r="C147" s="294" t="s">
        <v>2168</v>
      </c>
      <c r="D147" s="295" t="s">
        <v>2168</v>
      </c>
      <c r="E147" s="293" t="s">
        <v>1076</v>
      </c>
      <c r="F147" s="293" t="s">
        <v>1676</v>
      </c>
      <c r="G147" s="293" t="s">
        <v>13177</v>
      </c>
      <c r="H147" s="301" t="s">
        <v>15820</v>
      </c>
      <c r="I147" s="297" t="s">
        <v>1677</v>
      </c>
      <c r="J147" s="297" t="s">
        <v>6417</v>
      </c>
      <c r="K147" s="298" t="s">
        <v>15817</v>
      </c>
      <c r="L147" s="298" t="s">
        <v>15817</v>
      </c>
      <c r="M147" s="298" t="s">
        <v>15817</v>
      </c>
      <c r="N147" s="298" t="s">
        <v>15817</v>
      </c>
      <c r="O147" s="298" t="s">
        <v>15817</v>
      </c>
      <c r="P147" s="299" t="s">
        <v>15818</v>
      </c>
      <c r="Q147" s="300" t="s">
        <v>15817</v>
      </c>
      <c r="R147" s="182" t="str">
        <f ca="1">IF(ISERROR($V147),"",OFFSET('Smelter Look-up'!$C$4,$V147-4,0)&amp;"")</f>
        <v>T.C.A S.p.A</v>
      </c>
      <c r="S147" s="181" t="str">
        <f t="shared" ca="1" si="38"/>
        <v>IT</v>
      </c>
      <c r="T147" s="181" t="str">
        <f ca="1">IF(B147="","",IF(ISERROR(MATCH($J147,SorP!$B$1:$B$6226,0)),"",INDIRECT("'SorP'!$A$"&amp;MATCH($S147&amp;$J147,SorP!C:C,0))))</f>
        <v>IT-52</v>
      </c>
      <c r="U147" s="201"/>
      <c r="V147" s="226">
        <f>IF(C147="",NA(),IF(OR(C147="Smelter not listed",C147="Smelter not yet identified"),MATCH($B147&amp;$D147,'Smelter Look-up'!$J:$J,0),MATCH($B147&amp;$C147,'Smelter Look-up'!$J:$J,0)))</f>
        <v>278</v>
      </c>
      <c r="X147" s="227">
        <f t="shared" si="39"/>
        <v>0</v>
      </c>
      <c r="AB147" s="228" t="str">
        <f t="shared" si="40"/>
        <v>GoldT.C.A S.p.A</v>
      </c>
    </row>
    <row r="148" spans="1:28" s="227" customFormat="1" ht="67.5">
      <c r="A148" s="302" t="s">
        <v>713</v>
      </c>
      <c r="B148" s="293" t="s">
        <v>1098</v>
      </c>
      <c r="C148" s="294" t="s">
        <v>1199</v>
      </c>
      <c r="D148" s="295" t="s">
        <v>1199</v>
      </c>
      <c r="E148" s="293" t="s">
        <v>1077</v>
      </c>
      <c r="F148" s="293" t="s">
        <v>713</v>
      </c>
      <c r="G148" s="293" t="s">
        <v>13177</v>
      </c>
      <c r="H148" s="296" t="s">
        <v>15817</v>
      </c>
      <c r="I148" s="297" t="s">
        <v>1629</v>
      </c>
      <c r="J148" s="297" t="s">
        <v>1630</v>
      </c>
      <c r="K148" s="298" t="s">
        <v>15817</v>
      </c>
      <c r="L148" s="298" t="s">
        <v>15817</v>
      </c>
      <c r="M148" s="298" t="s">
        <v>15817</v>
      </c>
      <c r="N148" s="298" t="s">
        <v>15817</v>
      </c>
      <c r="O148" s="298" t="s">
        <v>15817</v>
      </c>
      <c r="P148" s="299" t="s">
        <v>15818</v>
      </c>
      <c r="Q148" s="300" t="s">
        <v>15817</v>
      </c>
      <c r="R148" s="182" t="str">
        <f ca="1">IF(ISERROR($V148),"",OFFSET('Smelter Look-up'!$C$4,$V148-4,0)&amp;"")</f>
        <v>Tanaka Kikinzoku Kogyo K.K.</v>
      </c>
      <c r="S148" s="181" t="str">
        <f t="shared" ca="1" si="38"/>
        <v>JP</v>
      </c>
      <c r="T148" s="181" t="str">
        <f ca="1">IF(B148="","",IF(ISERROR(MATCH($J148,SorP!$B$1:$B$6226,0)),"",INDIRECT("'SorP'!$A$"&amp;MATCH($S148&amp;$J148,SorP!C:C,0))))</f>
        <v>JP-14</v>
      </c>
      <c r="U148" s="201"/>
      <c r="V148" s="226">
        <f>IF(C148="",NA(),IF(OR(C148="Smelter not listed",C148="Smelter not yet identified"),MATCH($B148&amp;$D148,'Smelter Look-up'!$J:$J,0),MATCH($B148&amp;$C148,'Smelter Look-up'!$J:$J,0)))</f>
        <v>287</v>
      </c>
      <c r="X148" s="227">
        <f t="shared" si="39"/>
        <v>0</v>
      </c>
      <c r="AB148" s="228" t="str">
        <f t="shared" si="40"/>
        <v>GoldTanaka Kikinzoku Kogyo K.K.</v>
      </c>
    </row>
    <row r="149" spans="1:28" s="227" customFormat="1" ht="67.5">
      <c r="A149" s="302" t="s">
        <v>713</v>
      </c>
      <c r="B149" s="293" t="s">
        <v>1098</v>
      </c>
      <c r="C149" s="294" t="s">
        <v>1199</v>
      </c>
      <c r="D149" s="295" t="s">
        <v>1199</v>
      </c>
      <c r="E149" s="293" t="s">
        <v>1077</v>
      </c>
      <c r="F149" s="293" t="s">
        <v>713</v>
      </c>
      <c r="G149" s="293" t="s">
        <v>13177</v>
      </c>
      <c r="H149" s="296" t="s">
        <v>15817</v>
      </c>
      <c r="I149" s="297" t="s">
        <v>1629</v>
      </c>
      <c r="J149" s="297" t="s">
        <v>1630</v>
      </c>
      <c r="K149" s="298" t="s">
        <v>15819</v>
      </c>
      <c r="L149" s="298" t="s">
        <v>15819</v>
      </c>
      <c r="M149" s="298" t="s">
        <v>15817</v>
      </c>
      <c r="N149" s="298" t="s">
        <v>15817</v>
      </c>
      <c r="O149" s="298" t="s">
        <v>15817</v>
      </c>
      <c r="P149" s="299" t="s">
        <v>15818</v>
      </c>
      <c r="Q149" s="300" t="s">
        <v>15817</v>
      </c>
      <c r="R149" s="182" t="str">
        <f ca="1">IF(ISERROR($V149),"",OFFSET('Smelter Look-up'!$C$4,$V149-4,0)&amp;"")</f>
        <v>Tanaka Kikinzoku Kogyo K.K.</v>
      </c>
      <c r="S149" s="181" t="str">
        <f t="shared" ca="1" si="38"/>
        <v>JP</v>
      </c>
      <c r="T149" s="181" t="str">
        <f ca="1">IF(B149="","",IF(ISERROR(MATCH($J149,SorP!$B$1:$B$6226,0)),"",INDIRECT("'SorP'!$A$"&amp;MATCH($S149&amp;$J149,SorP!C:C,0))))</f>
        <v>JP-14</v>
      </c>
      <c r="U149" s="201"/>
      <c r="V149" s="226">
        <f>IF(C149="",NA(),IF(OR(C149="Smelter not listed",C149="Smelter not yet identified"),MATCH($B149&amp;$D149,'Smelter Look-up'!$J:$J,0),MATCH($B149&amp;$C149,'Smelter Look-up'!$J:$J,0)))</f>
        <v>287</v>
      </c>
      <c r="X149" s="227">
        <f t="shared" si="39"/>
        <v>0</v>
      </c>
      <c r="AB149" s="228" t="str">
        <f t="shared" si="40"/>
        <v>GoldTanaka Kikinzoku Kogyo K.K.</v>
      </c>
    </row>
    <row r="150" spans="1:28" s="227" customFormat="1" ht="67.5">
      <c r="A150" s="302" t="s">
        <v>713</v>
      </c>
      <c r="B150" s="293" t="s">
        <v>1098</v>
      </c>
      <c r="C150" s="294" t="s">
        <v>1199</v>
      </c>
      <c r="D150" s="295" t="s">
        <v>1199</v>
      </c>
      <c r="E150" s="293" t="s">
        <v>1077</v>
      </c>
      <c r="F150" s="293" t="s">
        <v>713</v>
      </c>
      <c r="G150" s="293" t="s">
        <v>13177</v>
      </c>
      <c r="H150" s="296" t="s">
        <v>15870</v>
      </c>
      <c r="I150" s="297" t="s">
        <v>1629</v>
      </c>
      <c r="J150" s="297" t="s">
        <v>1630</v>
      </c>
      <c r="K150" s="298" t="s">
        <v>15871</v>
      </c>
      <c r="L150" s="298" t="s">
        <v>15872</v>
      </c>
      <c r="M150" s="298" t="s">
        <v>15817</v>
      </c>
      <c r="N150" s="298" t="s">
        <v>15873</v>
      </c>
      <c r="O150" s="298" t="s">
        <v>15873</v>
      </c>
      <c r="P150" s="299" t="s">
        <v>15818</v>
      </c>
      <c r="Q150" s="300" t="s">
        <v>15817</v>
      </c>
      <c r="R150" s="182" t="str">
        <f ca="1">IF(ISERROR($V150),"",OFFSET('Smelter Look-up'!$C$4,$V150-4,0)&amp;"")</f>
        <v>Tanaka Kikinzoku Kogyo K.K.</v>
      </c>
      <c r="S150" s="181" t="str">
        <f t="shared" ca="1" si="38"/>
        <v>JP</v>
      </c>
      <c r="T150" s="181" t="str">
        <f ca="1">IF(B150="","",IF(ISERROR(MATCH($J150,SorP!$B$1:$B$6226,0)),"",INDIRECT("'SorP'!$A$"&amp;MATCH($S150&amp;$J150,SorP!C:C,0))))</f>
        <v>JP-14</v>
      </c>
      <c r="U150" s="201"/>
      <c r="V150" s="226">
        <f>IF(C150="",NA(),IF(OR(C150="Smelter not listed",C150="Smelter not yet identified"),MATCH($B150&amp;$D150,'Smelter Look-up'!$J:$J,0),MATCH($B150&amp;$C150,'Smelter Look-up'!$J:$J,0)))</f>
        <v>287</v>
      </c>
      <c r="X150" s="227">
        <f t="shared" si="39"/>
        <v>0</v>
      </c>
      <c r="AB150" s="228" t="str">
        <f t="shared" si="40"/>
        <v>GoldTanaka Kikinzoku Kogyo K.K.</v>
      </c>
    </row>
    <row r="151" spans="1:28" s="227" customFormat="1" ht="67.5">
      <c r="A151" s="302" t="s">
        <v>715</v>
      </c>
      <c r="B151" s="293" t="s">
        <v>1098</v>
      </c>
      <c r="C151" s="294" t="s">
        <v>14918</v>
      </c>
      <c r="D151" s="295" t="s">
        <v>2116</v>
      </c>
      <c r="E151" s="293" t="s">
        <v>1069</v>
      </c>
      <c r="F151" s="293" t="s">
        <v>715</v>
      </c>
      <c r="G151" s="293" t="s">
        <v>13177</v>
      </c>
      <c r="H151" s="296" t="s">
        <v>15817</v>
      </c>
      <c r="I151" s="297" t="s">
        <v>1621</v>
      </c>
      <c r="J151" s="297" t="s">
        <v>13532</v>
      </c>
      <c r="K151" s="298" t="s">
        <v>15817</v>
      </c>
      <c r="L151" s="298" t="s">
        <v>15817</v>
      </c>
      <c r="M151" s="298" t="s">
        <v>15817</v>
      </c>
      <c r="N151" s="298" t="s">
        <v>15817</v>
      </c>
      <c r="O151" s="298" t="s">
        <v>15817</v>
      </c>
      <c r="P151" s="299" t="s">
        <v>15818</v>
      </c>
      <c r="Q151" s="300" t="s">
        <v>15817</v>
      </c>
      <c r="R151" s="182" t="str">
        <f ca="1">IF(ISERROR($V151),"",OFFSET('Smelter Look-up'!$C$4,$V151-4,0)&amp;"")</f>
        <v>Shandong Gold Smelting Co., Ltd.</v>
      </c>
      <c r="S151" s="181" t="str">
        <f t="shared" ref="S151" ca="1" si="41">IF(B151="","",IF(ISERROR(MATCH($E151,CL,0)),"Unknown",INDIRECT("'C'!$A$"&amp;MATCH($E151,CL,0)+1)))</f>
        <v>CN</v>
      </c>
      <c r="T151" s="181" t="str">
        <f ca="1">IF(B151="","",IF(ISERROR(MATCH($J151,SorP!$B$1:$B$6226,0)),"",INDIRECT("'SorP'!$A$"&amp;MATCH($S151&amp;$J151,SorP!C:C,0))))</f>
        <v>CN-SD</v>
      </c>
      <c r="U151" s="201"/>
      <c r="V151" s="226">
        <f>IF(C151="",NA(),IF(OR(C151="Smelter not listed",C151="Smelter not yet identified"),MATCH($B151&amp;$D151,'Smelter Look-up'!$J:$J,0),MATCH($B151&amp;$C151,'Smelter Look-up'!$J:$J,0)))</f>
        <v>247</v>
      </c>
      <c r="X151" s="227">
        <f t="shared" ref="X151" si="42">IF(AND(C151="Smelter not listed",OR(LEN(D151)=0,LEN(E151)=0)),1,0)</f>
        <v>0</v>
      </c>
      <c r="AB151" s="228" t="str">
        <f t="shared" ref="AB151" si="43">B151&amp;C151</f>
        <v>GoldShandong Gold Smelting Co., Ltd.</v>
      </c>
    </row>
    <row r="152" spans="1:28" s="227" customFormat="1" ht="54">
      <c r="A152" s="302" t="s">
        <v>2280</v>
      </c>
      <c r="B152" s="293" t="s">
        <v>1098</v>
      </c>
      <c r="C152" s="294" t="s">
        <v>2279</v>
      </c>
      <c r="D152" s="295" t="s">
        <v>2279</v>
      </c>
      <c r="E152" s="293" t="s">
        <v>1078</v>
      </c>
      <c r="F152" s="293" t="s">
        <v>2280</v>
      </c>
      <c r="G152" s="293" t="s">
        <v>13177</v>
      </c>
      <c r="H152" s="296" t="s">
        <v>15817</v>
      </c>
      <c r="I152" s="297" t="s">
        <v>2281</v>
      </c>
      <c r="J152" s="297" t="s">
        <v>2282</v>
      </c>
      <c r="K152" s="298" t="s">
        <v>15817</v>
      </c>
      <c r="L152" s="298" t="s">
        <v>15817</v>
      </c>
      <c r="M152" s="298" t="s">
        <v>15817</v>
      </c>
      <c r="N152" s="298" t="s">
        <v>15817</v>
      </c>
      <c r="O152" s="298" t="s">
        <v>15817</v>
      </c>
      <c r="P152" s="299" t="s">
        <v>15818</v>
      </c>
      <c r="Q152" s="300" t="s">
        <v>15817</v>
      </c>
      <c r="R152" s="182" t="str">
        <f ca="1">IF(ISERROR($V152),"",OFFSET('Smelter Look-up'!$C$4,$V152-4,0)&amp;"")</f>
        <v>TOO Tau-Ken-Altyn</v>
      </c>
      <c r="S152" s="181" t="str">
        <f t="shared" ref="S152:S156" ca="1" si="44">IF(B152="","",IF(ISERROR(MATCH($E152,CL,0)),"Unknown",INDIRECT("'C'!$A$"&amp;MATCH($E152,CL,0)+1)))</f>
        <v>KZ</v>
      </c>
      <c r="T152" s="181" t="str">
        <f ca="1">IF(B152="","",IF(ISERROR(MATCH($J152,SorP!$B$1:$B$6226,0)),"",INDIRECT("'SorP'!$A$"&amp;MATCH($S152&amp;$J152,SorP!C:C,0))))</f>
        <v>KZ-ALA</v>
      </c>
      <c r="U152" s="201"/>
      <c r="V152" s="226">
        <f>IF(C152="",NA(),IF(OR(C152="Smelter not listed",C152="Smelter not yet identified"),MATCH($B152&amp;$D152,'Smelter Look-up'!$J:$J,0),MATCH($B152&amp;$C152,'Smelter Look-up'!$J:$J,0)))</f>
        <v>297</v>
      </c>
      <c r="X152" s="227">
        <f t="shared" ref="X152:X156" si="45">IF(AND(C152="Smelter not listed",OR(LEN(D152)=0,LEN(E152)=0)),1,0)</f>
        <v>0</v>
      </c>
      <c r="AB152" s="228" t="str">
        <f t="shared" ref="AB152:AB156" si="46">B152&amp;C152</f>
        <v>GoldTOO Tau-Ken-Altyn</v>
      </c>
    </row>
    <row r="153" spans="1:28" s="227" customFormat="1" ht="27">
      <c r="A153" s="302" t="s">
        <v>718</v>
      </c>
      <c r="B153" s="293" t="s">
        <v>1098</v>
      </c>
      <c r="C153" s="294" t="s">
        <v>593</v>
      </c>
      <c r="D153" s="295" t="s">
        <v>593</v>
      </c>
      <c r="E153" s="293" t="s">
        <v>1080</v>
      </c>
      <c r="F153" s="293" t="s">
        <v>718</v>
      </c>
      <c r="G153" s="293" t="s">
        <v>13177</v>
      </c>
      <c r="H153" s="296" t="s">
        <v>15817</v>
      </c>
      <c r="I153" s="297" t="s">
        <v>1639</v>
      </c>
      <c r="J153" s="297" t="s">
        <v>12816</v>
      </c>
      <c r="K153" s="298" t="s">
        <v>15817</v>
      </c>
      <c r="L153" s="298" t="s">
        <v>15817</v>
      </c>
      <c r="M153" s="298" t="s">
        <v>15817</v>
      </c>
      <c r="N153" s="298" t="s">
        <v>15817</v>
      </c>
      <c r="O153" s="298" t="s">
        <v>15817</v>
      </c>
      <c r="P153" s="299" t="s">
        <v>15818</v>
      </c>
      <c r="Q153" s="300" t="s">
        <v>15817</v>
      </c>
      <c r="R153" s="182" t="str">
        <f ca="1">IF(ISERROR($V153),"",OFFSET('Smelter Look-up'!$C$4,$V153-4,0)&amp;"")</f>
        <v>Torecom</v>
      </c>
      <c r="S153" s="181" t="str">
        <f t="shared" ca="1" si="44"/>
        <v>KR</v>
      </c>
      <c r="T153" s="181" t="str">
        <f ca="1">IF(B153="","",IF(ISERROR(MATCH($J153,SorP!$B$1:$B$6226,0)),"",INDIRECT("'SorP'!$A$"&amp;MATCH($S153&amp;$J153,SorP!C:C,0))))</f>
        <v>KR-44</v>
      </c>
      <c r="U153" s="201"/>
      <c r="V153" s="226">
        <f>IF(C153="",NA(),IF(OR(C153="Smelter not listed",C153="Smelter not yet identified"),MATCH($B153&amp;$D153,'Smelter Look-up'!$J:$J,0),MATCH($B153&amp;$C153,'Smelter Look-up'!$J:$J,0)))</f>
        <v>298</v>
      </c>
      <c r="X153" s="227">
        <f t="shared" si="45"/>
        <v>0</v>
      </c>
      <c r="AB153" s="228" t="str">
        <f t="shared" si="46"/>
        <v>GoldTorecom</v>
      </c>
    </row>
    <row r="154" spans="1:28" s="227" customFormat="1" ht="67.5">
      <c r="A154" s="302" t="s">
        <v>139</v>
      </c>
      <c r="B154" s="293" t="s">
        <v>1098</v>
      </c>
      <c r="C154" s="294" t="s">
        <v>138</v>
      </c>
      <c r="D154" s="295" t="s">
        <v>138</v>
      </c>
      <c r="E154" s="293" t="s">
        <v>859</v>
      </c>
      <c r="F154" s="293" t="s">
        <v>139</v>
      </c>
      <c r="G154" s="293" t="s">
        <v>13177</v>
      </c>
      <c r="H154" s="296" t="s">
        <v>15817</v>
      </c>
      <c r="I154" s="297" t="s">
        <v>12354</v>
      </c>
      <c r="J154" s="297" t="s">
        <v>11002</v>
      </c>
      <c r="K154" s="298" t="s">
        <v>15817</v>
      </c>
      <c r="L154" s="298" t="s">
        <v>15817</v>
      </c>
      <c r="M154" s="298" t="s">
        <v>15817</v>
      </c>
      <c r="N154" s="298" t="s">
        <v>15817</v>
      </c>
      <c r="O154" s="298" t="s">
        <v>15817</v>
      </c>
      <c r="P154" s="299" t="s">
        <v>15818</v>
      </c>
      <c r="Q154" s="300" t="s">
        <v>15817</v>
      </c>
      <c r="R154" s="182" t="str">
        <f ca="1">IF(ISERROR($V154),"",OFFSET('Smelter Look-up'!$C$4,$V154-4,0)&amp;"")</f>
        <v>Umicore Precious Metals Thailand</v>
      </c>
      <c r="S154" s="181" t="str">
        <f t="shared" ca="1" si="44"/>
        <v>TH</v>
      </c>
      <c r="T154" s="181" t="str">
        <f ca="1">IF(B154="","",IF(ISERROR(MATCH($J154,SorP!$B$1:$B$6226,0)),"",INDIRECT("'SorP'!$A$"&amp;MATCH($S154&amp;$J154,SorP!C:C,0))))</f>
        <v>TH-10</v>
      </c>
      <c r="U154" s="201"/>
      <c r="V154" s="226">
        <f>IF(C154="",NA(),IF(OR(C154="Smelter not listed",C154="Smelter not yet identified"),MATCH($B154&amp;$D154,'Smelter Look-up'!$J:$J,0),MATCH($B154&amp;$C154,'Smelter Look-up'!$J:$J,0)))</f>
        <v>301</v>
      </c>
      <c r="X154" s="227">
        <f t="shared" si="45"/>
        <v>0</v>
      </c>
      <c r="AB154" s="228" t="str">
        <f t="shared" si="46"/>
        <v>GoldUmicore Precious Metals Thailand</v>
      </c>
    </row>
    <row r="155" spans="1:28" s="227" customFormat="1" ht="94.5">
      <c r="A155" s="302" t="s">
        <v>719</v>
      </c>
      <c r="B155" s="293" t="s">
        <v>1098</v>
      </c>
      <c r="C155" s="294" t="s">
        <v>2283</v>
      </c>
      <c r="D155" s="295" t="s">
        <v>2283</v>
      </c>
      <c r="E155" s="293" t="s">
        <v>1064</v>
      </c>
      <c r="F155" s="293" t="s">
        <v>719</v>
      </c>
      <c r="G155" s="293" t="s">
        <v>13177</v>
      </c>
      <c r="H155" s="301" t="s">
        <v>15820</v>
      </c>
      <c r="I155" s="297" t="s">
        <v>1641</v>
      </c>
      <c r="J155" s="297" t="s">
        <v>3104</v>
      </c>
      <c r="K155" s="298" t="s">
        <v>15817</v>
      </c>
      <c r="L155" s="298" t="s">
        <v>15817</v>
      </c>
      <c r="M155" s="298" t="s">
        <v>15817</v>
      </c>
      <c r="N155" s="298" t="s">
        <v>15817</v>
      </c>
      <c r="O155" s="298" t="s">
        <v>477</v>
      </c>
      <c r="P155" s="299" t="s">
        <v>15818</v>
      </c>
      <c r="Q155" s="300" t="s">
        <v>15823</v>
      </c>
      <c r="R155" s="182" t="str">
        <f ca="1">IF(ISERROR($V155),"",OFFSET('Smelter Look-up'!$C$4,$V155-4,0)&amp;"")</f>
        <v>Umicore S.A. Business Unit Precious Metals Refining</v>
      </c>
      <c r="S155" s="181" t="str">
        <f t="shared" ca="1" si="44"/>
        <v>BE</v>
      </c>
      <c r="T155" s="181" t="str">
        <f ca="1">IF(B155="","",IF(ISERROR(MATCH($J155,SorP!$B$1:$B$6226,0)),"",INDIRECT("'SorP'!$A$"&amp;MATCH($S155&amp;$J155,SorP!C:C,0))))</f>
        <v>BE-VAN</v>
      </c>
      <c r="U155" s="201"/>
      <c r="V155" s="226">
        <f>IF(C155="",NA(),IF(OR(C155="Smelter not listed",C155="Smelter not yet identified"),MATCH($B155&amp;$D155,'Smelter Look-up'!$J:$J,0),MATCH($B155&amp;$C155,'Smelter Look-up'!$J:$J,0)))</f>
        <v>302</v>
      </c>
      <c r="X155" s="227">
        <f t="shared" si="45"/>
        <v>0</v>
      </c>
      <c r="AB155" s="228" t="str">
        <f t="shared" si="46"/>
        <v>GoldUmicore S.A. Business Unit Precious Metals Refining</v>
      </c>
    </row>
    <row r="156" spans="1:28" s="227" customFormat="1" ht="94.5">
      <c r="A156" s="302" t="s">
        <v>722</v>
      </c>
      <c r="B156" s="293" t="s">
        <v>1098</v>
      </c>
      <c r="C156" s="294" t="s">
        <v>2440</v>
      </c>
      <c r="D156" s="295" t="s">
        <v>2440</v>
      </c>
      <c r="E156" s="293" t="s">
        <v>1062</v>
      </c>
      <c r="F156" s="293" t="s">
        <v>722</v>
      </c>
      <c r="G156" s="293" t="s">
        <v>13177</v>
      </c>
      <c r="H156" s="301" t="s">
        <v>15820</v>
      </c>
      <c r="I156" s="297" t="s">
        <v>1645</v>
      </c>
      <c r="J156" s="297" t="s">
        <v>1646</v>
      </c>
      <c r="K156" s="298" t="s">
        <v>15874</v>
      </c>
      <c r="L156" s="298" t="s">
        <v>15875</v>
      </c>
      <c r="M156" s="298" t="s">
        <v>15817</v>
      </c>
      <c r="N156" s="298" t="s">
        <v>2174</v>
      </c>
      <c r="O156" s="298" t="s">
        <v>15876</v>
      </c>
      <c r="P156" s="299" t="s">
        <v>15818</v>
      </c>
      <c r="Q156" s="300" t="s">
        <v>15869</v>
      </c>
      <c r="R156" s="182" t="str">
        <f ca="1">IF(ISERROR($V156),"",OFFSET('Smelter Look-up'!$C$4,$V156-4,0)&amp;"")</f>
        <v>Western Australian Mint (T/a The Perth Mint)</v>
      </c>
      <c r="S156" s="181" t="str">
        <f t="shared" ca="1" si="44"/>
        <v>AU</v>
      </c>
      <c r="T156" s="181" t="str">
        <f ca="1">IF(B156="","",IF(ISERROR(MATCH($J156,SorP!$B$1:$B$6226,0)),"",INDIRECT("'SorP'!$A$"&amp;MATCH($S156&amp;$J156,SorP!C:C,0))))</f>
        <v>AU-WA</v>
      </c>
      <c r="U156" s="201"/>
      <c r="V156" s="226">
        <f>IF(C156="",NA(),IF(OR(C156="Smelter not listed",C156="Smelter not yet identified"),MATCH($B156&amp;$D156,'Smelter Look-up'!$J:$J,0),MATCH($B156&amp;$C156,'Smelter Look-up'!$J:$J,0)))</f>
        <v>306</v>
      </c>
      <c r="X156" s="227">
        <f t="shared" si="45"/>
        <v>0</v>
      </c>
      <c r="AB156" s="228" t="str">
        <f t="shared" si="46"/>
        <v>GoldWestern Australian Mint (T/a The Perth Mint)</v>
      </c>
    </row>
    <row r="157" spans="1:28" s="227" customFormat="1" ht="94.5">
      <c r="A157" s="302" t="s">
        <v>722</v>
      </c>
      <c r="B157" s="293" t="s">
        <v>1098</v>
      </c>
      <c r="C157" s="294" t="s">
        <v>2440</v>
      </c>
      <c r="D157" s="295" t="s">
        <v>2440</v>
      </c>
      <c r="E157" s="293" t="s">
        <v>1062</v>
      </c>
      <c r="F157" s="293" t="s">
        <v>722</v>
      </c>
      <c r="G157" s="293" t="s">
        <v>13177</v>
      </c>
      <c r="H157" s="296" t="s">
        <v>15817</v>
      </c>
      <c r="I157" s="297" t="s">
        <v>1645</v>
      </c>
      <c r="J157" s="297" t="s">
        <v>1646</v>
      </c>
      <c r="K157" s="298" t="s">
        <v>15817</v>
      </c>
      <c r="L157" s="298" t="s">
        <v>15877</v>
      </c>
      <c r="M157" s="298" t="s">
        <v>12562</v>
      </c>
      <c r="N157" s="298" t="s">
        <v>989</v>
      </c>
      <c r="O157" s="298" t="s">
        <v>1646</v>
      </c>
      <c r="P157" s="299" t="s">
        <v>15818</v>
      </c>
      <c r="Q157" s="300" t="s">
        <v>15817</v>
      </c>
      <c r="R157" s="182" t="str">
        <f ca="1">IF(ISERROR($V157),"",OFFSET('Smelter Look-up'!$C$4,$V157-4,0)&amp;"")</f>
        <v>Western Australian Mint (T/a The Perth Mint)</v>
      </c>
      <c r="S157" s="181" t="str">
        <f t="shared" ref="S157:S167" ca="1" si="47">IF(B157="","",IF(ISERROR(MATCH($E157,CL,0)),"Unknown",INDIRECT("'C'!$A$"&amp;MATCH($E157,CL,0)+1)))</f>
        <v>AU</v>
      </c>
      <c r="T157" s="181" t="str">
        <f ca="1">IF(B157="","",IF(ISERROR(MATCH($J157,SorP!$B$1:$B$6226,0)),"",INDIRECT("'SorP'!$A$"&amp;MATCH($S157&amp;$J157,SorP!C:C,0))))</f>
        <v>AU-WA</v>
      </c>
      <c r="U157" s="201"/>
      <c r="V157" s="226">
        <f>IF(C157="",NA(),IF(OR(C157="Smelter not listed",C157="Smelter not yet identified"),MATCH($B157&amp;$D157,'Smelter Look-up'!$J:$J,0),MATCH($B157&amp;$C157,'Smelter Look-up'!$J:$J,0)))</f>
        <v>306</v>
      </c>
      <c r="X157" s="227">
        <f t="shared" ref="X157:X167" si="48">IF(AND(C157="Smelter not listed",OR(LEN(D157)=0,LEN(E157)=0)),1,0)</f>
        <v>0</v>
      </c>
      <c r="AB157" s="228" t="str">
        <f t="shared" ref="AB157:AB167" si="49">B157&amp;C157</f>
        <v>GoldWestern Australian Mint (T/a The Perth Mint)</v>
      </c>
    </row>
    <row r="158" spans="1:28" s="227" customFormat="1" ht="94.5">
      <c r="A158" s="302" t="s">
        <v>722</v>
      </c>
      <c r="B158" s="293" t="s">
        <v>1098</v>
      </c>
      <c r="C158" s="294" t="s">
        <v>2440</v>
      </c>
      <c r="D158" s="295" t="s">
        <v>2440</v>
      </c>
      <c r="E158" s="293" t="s">
        <v>1062</v>
      </c>
      <c r="F158" s="293" t="s">
        <v>722</v>
      </c>
      <c r="G158" s="293" t="s">
        <v>13177</v>
      </c>
      <c r="H158" s="301" t="s">
        <v>15820</v>
      </c>
      <c r="I158" s="297" t="s">
        <v>1645</v>
      </c>
      <c r="J158" s="297" t="s">
        <v>1646</v>
      </c>
      <c r="K158" s="298" t="s">
        <v>15817</v>
      </c>
      <c r="L158" s="298" t="s">
        <v>15817</v>
      </c>
      <c r="M158" s="298" t="s">
        <v>15817</v>
      </c>
      <c r="N158" s="298" t="s">
        <v>15821</v>
      </c>
      <c r="O158" s="298" t="s">
        <v>15826</v>
      </c>
      <c r="P158" s="299" t="s">
        <v>15818</v>
      </c>
      <c r="Q158" s="300" t="s">
        <v>15823</v>
      </c>
      <c r="R158" s="182" t="str">
        <f ca="1">IF(ISERROR($V158),"",OFFSET('Smelter Look-up'!$C$4,$V158-4,0)&amp;"")</f>
        <v>Western Australian Mint (T/a The Perth Mint)</v>
      </c>
      <c r="S158" s="181" t="str">
        <f t="shared" ca="1" si="47"/>
        <v>AU</v>
      </c>
      <c r="T158" s="181" t="str">
        <f ca="1">IF(B158="","",IF(ISERROR(MATCH($J158,SorP!$B$1:$B$6226,0)),"",INDIRECT("'SorP'!$A$"&amp;MATCH($S158&amp;$J158,SorP!C:C,0))))</f>
        <v>AU-WA</v>
      </c>
      <c r="U158" s="201"/>
      <c r="V158" s="226">
        <f>IF(C158="",NA(),IF(OR(C158="Smelter not listed",C158="Smelter not yet identified"),MATCH($B158&amp;$D158,'Smelter Look-up'!$J:$J,0),MATCH($B158&amp;$C158,'Smelter Look-up'!$J:$J,0)))</f>
        <v>306</v>
      </c>
      <c r="X158" s="227">
        <f t="shared" si="48"/>
        <v>0</v>
      </c>
      <c r="AB158" s="228" t="str">
        <f t="shared" si="49"/>
        <v>GoldWestern Australian Mint (T/a The Perth Mint)</v>
      </c>
    </row>
    <row r="159" spans="1:28" s="227" customFormat="1" ht="67.5">
      <c r="A159" s="302" t="s">
        <v>2157</v>
      </c>
      <c r="B159" s="293" t="s">
        <v>1098</v>
      </c>
      <c r="C159" s="294" t="s">
        <v>2155</v>
      </c>
      <c r="D159" s="295" t="s">
        <v>2155</v>
      </c>
      <c r="E159" s="293" t="s">
        <v>1070</v>
      </c>
      <c r="F159" s="293" t="s">
        <v>2157</v>
      </c>
      <c r="G159" s="293" t="s">
        <v>13177</v>
      </c>
      <c r="H159" s="296" t="s">
        <v>15817</v>
      </c>
      <c r="I159" s="297" t="s">
        <v>1510</v>
      </c>
      <c r="J159" s="297" t="s">
        <v>1511</v>
      </c>
      <c r="K159" s="298" t="s">
        <v>15817</v>
      </c>
      <c r="L159" s="298" t="s">
        <v>15817</v>
      </c>
      <c r="M159" s="298" t="s">
        <v>15817</v>
      </c>
      <c r="N159" s="298" t="s">
        <v>15817</v>
      </c>
      <c r="O159" s="298" t="s">
        <v>15817</v>
      </c>
      <c r="P159" s="299" t="s">
        <v>15818</v>
      </c>
      <c r="Q159" s="300" t="s">
        <v>15817</v>
      </c>
      <c r="R159" s="182" t="str">
        <f ca="1">IF(ISERROR($V159),"",OFFSET('Smelter Look-up'!$C$4,$V159-4,0)&amp;"")</f>
        <v>WIELAND Edelmetalle GmbH</v>
      </c>
      <c r="S159" s="181" t="str">
        <f t="shared" ca="1" si="47"/>
        <v>DE</v>
      </c>
      <c r="T159" s="181" t="str">
        <f ca="1">IF(B159="","",IF(ISERROR(MATCH($J159,SorP!$B$1:$B$6226,0)),"",INDIRECT("'SorP'!$A$"&amp;MATCH($S159&amp;$J159,SorP!C:C,0))))</f>
        <v>DE-BW</v>
      </c>
      <c r="U159" s="201"/>
      <c r="V159" s="226">
        <f>IF(C159="",NA(),IF(OR(C159="Smelter not listed",C159="Smelter not yet identified"),MATCH($B159&amp;$D159,'Smelter Look-up'!$J:$J,0),MATCH($B159&amp;$C159,'Smelter Look-up'!$J:$J,0)))</f>
        <v>307</v>
      </c>
      <c r="X159" s="227">
        <f t="shared" si="48"/>
        <v>0</v>
      </c>
      <c r="AB159" s="228" t="str">
        <f t="shared" si="49"/>
        <v>GoldWIELAND Edelmetalle GmbH</v>
      </c>
    </row>
    <row r="160" spans="1:28" s="227" customFormat="1" ht="67.5">
      <c r="A160" s="302" t="s">
        <v>2157</v>
      </c>
      <c r="B160" s="293" t="s">
        <v>1098</v>
      </c>
      <c r="C160" s="294" t="s">
        <v>2155</v>
      </c>
      <c r="D160" s="295" t="s">
        <v>2155</v>
      </c>
      <c r="E160" s="293" t="s">
        <v>1070</v>
      </c>
      <c r="F160" s="293" t="s">
        <v>2157</v>
      </c>
      <c r="G160" s="293" t="s">
        <v>13177</v>
      </c>
      <c r="H160" s="301" t="s">
        <v>15820</v>
      </c>
      <c r="I160" s="297" t="s">
        <v>1510</v>
      </c>
      <c r="J160" s="297" t="s">
        <v>1511</v>
      </c>
      <c r="K160" s="298" t="s">
        <v>15817</v>
      </c>
      <c r="L160" s="298" t="s">
        <v>15817</v>
      </c>
      <c r="M160" s="298" t="s">
        <v>15817</v>
      </c>
      <c r="N160" s="298" t="s">
        <v>15817</v>
      </c>
      <c r="O160" s="298" t="s">
        <v>15826</v>
      </c>
      <c r="P160" s="299" t="s">
        <v>15818</v>
      </c>
      <c r="Q160" s="300" t="s">
        <v>15823</v>
      </c>
      <c r="R160" s="182" t="str">
        <f ca="1">IF(ISERROR($V160),"",OFFSET('Smelter Look-up'!$C$4,$V160-4,0)&amp;"")</f>
        <v>WIELAND Edelmetalle GmbH</v>
      </c>
      <c r="S160" s="181" t="str">
        <f t="shared" ca="1" si="47"/>
        <v>DE</v>
      </c>
      <c r="T160" s="181" t="str">
        <f ca="1">IF(B160="","",IF(ISERROR(MATCH($J160,SorP!$B$1:$B$6226,0)),"",INDIRECT("'SorP'!$A$"&amp;MATCH($S160&amp;$J160,SorP!C:C,0))))</f>
        <v>DE-BW</v>
      </c>
      <c r="U160" s="201"/>
      <c r="V160" s="226">
        <f>IF(C160="",NA(),IF(OR(C160="Smelter not listed",C160="Smelter not yet identified"),MATCH($B160&amp;$D160,'Smelter Look-up'!$J:$J,0),MATCH($B160&amp;$C160,'Smelter Look-up'!$J:$J,0)))</f>
        <v>307</v>
      </c>
      <c r="X160" s="227">
        <f t="shared" si="48"/>
        <v>0</v>
      </c>
      <c r="AB160" s="228" t="str">
        <f t="shared" si="49"/>
        <v>GoldWIELAND Edelmetalle GmbH</v>
      </c>
    </row>
    <row r="161" spans="1:28" s="227" customFormat="1" ht="67.5">
      <c r="A161" s="302" t="s">
        <v>2157</v>
      </c>
      <c r="B161" s="293" t="s">
        <v>1098</v>
      </c>
      <c r="C161" s="294" t="s">
        <v>2155</v>
      </c>
      <c r="D161" s="295" t="s">
        <v>2155</v>
      </c>
      <c r="E161" s="293" t="s">
        <v>1070</v>
      </c>
      <c r="F161" s="293" t="s">
        <v>2157</v>
      </c>
      <c r="G161" s="293" t="s">
        <v>13177</v>
      </c>
      <c r="H161" s="296" t="s">
        <v>15817</v>
      </c>
      <c r="I161" s="297" t="s">
        <v>1510</v>
      </c>
      <c r="J161" s="297" t="s">
        <v>1511</v>
      </c>
      <c r="K161" s="298" t="s">
        <v>15819</v>
      </c>
      <c r="L161" s="298" t="s">
        <v>15819</v>
      </c>
      <c r="M161" s="298" t="s">
        <v>15817</v>
      </c>
      <c r="N161" s="298" t="s">
        <v>15817</v>
      </c>
      <c r="O161" s="298" t="s">
        <v>15817</v>
      </c>
      <c r="P161" s="299" t="s">
        <v>15818</v>
      </c>
      <c r="Q161" s="300" t="s">
        <v>15817</v>
      </c>
      <c r="R161" s="182" t="str">
        <f ca="1">IF(ISERROR($V161),"",OFFSET('Smelter Look-up'!$C$4,$V161-4,0)&amp;"")</f>
        <v>WIELAND Edelmetalle GmbH</v>
      </c>
      <c r="S161" s="181" t="str">
        <f t="shared" ca="1" si="47"/>
        <v>DE</v>
      </c>
      <c r="T161" s="181" t="str">
        <f ca="1">IF(B161="","",IF(ISERROR(MATCH($J161,SorP!$B$1:$B$6226,0)),"",INDIRECT("'SorP'!$A$"&amp;MATCH($S161&amp;$J161,SorP!C:C,0))))</f>
        <v>DE-BW</v>
      </c>
      <c r="U161" s="201"/>
      <c r="V161" s="226">
        <f>IF(C161="",NA(),IF(OR(C161="Smelter not listed",C161="Smelter not yet identified"),MATCH($B161&amp;$D161,'Smelter Look-up'!$J:$J,0),MATCH($B161&amp;$C161,'Smelter Look-up'!$J:$J,0)))</f>
        <v>307</v>
      </c>
      <c r="X161" s="227">
        <f t="shared" si="48"/>
        <v>0</v>
      </c>
      <c r="AB161" s="228" t="str">
        <f t="shared" si="49"/>
        <v>GoldWIELAND Edelmetalle GmbH</v>
      </c>
    </row>
    <row r="162" spans="1:28" s="227" customFormat="1" ht="40.5">
      <c r="A162" s="302" t="s">
        <v>723</v>
      </c>
      <c r="B162" s="293" t="s">
        <v>1098</v>
      </c>
      <c r="C162" s="294" t="s">
        <v>12873</v>
      </c>
      <c r="D162" s="295" t="s">
        <v>12873</v>
      </c>
      <c r="E162" s="293" t="s">
        <v>1077</v>
      </c>
      <c r="F162" s="293" t="s">
        <v>723</v>
      </c>
      <c r="G162" s="293" t="s">
        <v>13177</v>
      </c>
      <c r="H162" s="296" t="s">
        <v>15817</v>
      </c>
      <c r="I162" s="297" t="s">
        <v>12886</v>
      </c>
      <c r="J162" s="297" t="s">
        <v>6574</v>
      </c>
      <c r="K162" s="298" t="s">
        <v>15817</v>
      </c>
      <c r="L162" s="298" t="s">
        <v>15817</v>
      </c>
      <c r="M162" s="298" t="s">
        <v>15817</v>
      </c>
      <c r="N162" s="298" t="s">
        <v>15817</v>
      </c>
      <c r="O162" s="298" t="s">
        <v>15817</v>
      </c>
      <c r="P162" s="299" t="s">
        <v>15818</v>
      </c>
      <c r="Q162" s="300" t="s">
        <v>15817</v>
      </c>
      <c r="R162" s="182" t="str">
        <f ca="1">IF(ISERROR($V162),"",OFFSET('Smelter Look-up'!$C$4,$V162-4,0)&amp;"")</f>
        <v>Yamakin Co., Ltd.</v>
      </c>
      <c r="S162" s="181" t="str">
        <f t="shared" ca="1" si="47"/>
        <v>JP</v>
      </c>
      <c r="T162" s="181" t="str">
        <f ca="1">IF(B162="","",IF(ISERROR(MATCH($J162,SorP!$B$1:$B$6226,0)),"",INDIRECT("'SorP'!$A$"&amp;MATCH($S162&amp;$J162,SorP!C:C,0))))</f>
        <v>JP-39</v>
      </c>
      <c r="U162" s="201"/>
      <c r="V162" s="226">
        <f>IF(C162="",NA(),IF(OR(C162="Smelter not listed",C162="Smelter not yet identified"),MATCH($B162&amp;$D162,'Smelter Look-up'!$J:$J,0),MATCH($B162&amp;$C162,'Smelter Look-up'!$J:$J,0)))</f>
        <v>310</v>
      </c>
      <c r="X162" s="227">
        <f t="shared" si="48"/>
        <v>0</v>
      </c>
      <c r="AB162" s="228" t="str">
        <f t="shared" si="49"/>
        <v>GoldYamakin Co., Ltd.</v>
      </c>
    </row>
    <row r="163" spans="1:28" s="227" customFormat="1" ht="121.5">
      <c r="A163" s="302" t="s">
        <v>726</v>
      </c>
      <c r="B163" s="293" t="s">
        <v>1098</v>
      </c>
      <c r="C163" s="294" t="s">
        <v>1291</v>
      </c>
      <c r="D163" s="295" t="s">
        <v>1291</v>
      </c>
      <c r="E163" s="293" t="s">
        <v>1069</v>
      </c>
      <c r="F163" s="293" t="s">
        <v>726</v>
      </c>
      <c r="G163" s="293" t="s">
        <v>13177</v>
      </c>
      <c r="H163" s="301" t="s">
        <v>15820</v>
      </c>
      <c r="I163" s="297" t="s">
        <v>1652</v>
      </c>
      <c r="J163" s="297" t="s">
        <v>13533</v>
      </c>
      <c r="K163" s="298" t="s">
        <v>15824</v>
      </c>
      <c r="L163" s="298" t="s">
        <v>15824</v>
      </c>
      <c r="M163" s="298" t="s">
        <v>12562</v>
      </c>
      <c r="N163" s="298" t="s">
        <v>15824</v>
      </c>
      <c r="O163" s="298" t="s">
        <v>15824</v>
      </c>
      <c r="P163" s="299" t="s">
        <v>15818</v>
      </c>
      <c r="Q163" s="300" t="s">
        <v>15817</v>
      </c>
      <c r="R163" s="182" t="str">
        <f ca="1">IF(ISERROR($V163),"",OFFSET('Smelter Look-up'!$C$4,$V163-4,0)&amp;"")</f>
        <v>Zhongyuan Gold Smelter of Zhongjin Gold Corporation</v>
      </c>
      <c r="S163" s="181" t="str">
        <f t="shared" ca="1" si="47"/>
        <v>CN</v>
      </c>
      <c r="T163" s="181" t="str">
        <f ca="1">IF(B163="","",IF(ISERROR(MATCH($J163,SorP!$B$1:$B$6226,0)),"",INDIRECT("'SorP'!$A$"&amp;MATCH($S163&amp;$J163,SorP!C:C,0))))</f>
        <v>CN-HA</v>
      </c>
      <c r="U163" s="201"/>
      <c r="V163" s="226">
        <f>IF(C163="",NA(),IF(OR(C163="Smelter not listed",C163="Smelter not yet identified"),MATCH($B163&amp;$D163,'Smelter Look-up'!$J:$J,0),MATCH($B163&amp;$C163,'Smelter Look-up'!$J:$J,0)))</f>
        <v>326</v>
      </c>
      <c r="X163" s="227">
        <f t="shared" si="48"/>
        <v>0</v>
      </c>
      <c r="AB163" s="228" t="str">
        <f t="shared" si="49"/>
        <v>GoldZhongyuan Gold Smelter of Zhongjin Gold Corporation</v>
      </c>
    </row>
    <row r="164" spans="1:28" s="227" customFormat="1" ht="40.5">
      <c r="A164" s="302" t="s">
        <v>733</v>
      </c>
      <c r="B164" s="293" t="s">
        <v>1100</v>
      </c>
      <c r="C164" s="294" t="s">
        <v>15301</v>
      </c>
      <c r="D164" s="295" t="s">
        <v>15301</v>
      </c>
      <c r="E164" s="293" t="s">
        <v>1065</v>
      </c>
      <c r="F164" s="293" t="s">
        <v>733</v>
      </c>
      <c r="G164" s="293" t="s">
        <v>13177</v>
      </c>
      <c r="H164" s="296" t="s">
        <v>15817</v>
      </c>
      <c r="I164" s="297" t="s">
        <v>1683</v>
      </c>
      <c r="J164" s="297" t="s">
        <v>1515</v>
      </c>
      <c r="K164" s="298" t="s">
        <v>15817</v>
      </c>
      <c r="L164" s="298" t="s">
        <v>15817</v>
      </c>
      <c r="M164" s="298" t="s">
        <v>15817</v>
      </c>
      <c r="N164" s="298" t="s">
        <v>15817</v>
      </c>
      <c r="O164" s="298" t="s">
        <v>15817</v>
      </c>
      <c r="P164" s="299" t="s">
        <v>15818</v>
      </c>
      <c r="Q164" s="300" t="s">
        <v>15817</v>
      </c>
      <c r="R164" s="182" t="str">
        <f ca="1">IF(ISERROR($V164),"",OFFSET('Smelter Look-up'!$C$4,$V164-4,0)&amp;"")</f>
        <v>AMG Brasil</v>
      </c>
      <c r="S164" s="181" t="str">
        <f t="shared" ca="1" si="47"/>
        <v>BR</v>
      </c>
      <c r="T164" s="181" t="str">
        <f ca="1">IF(B164="","",IF(ISERROR(MATCH($J164,SorP!$B$1:$B$6226,0)),"",INDIRECT("'SorP'!$A$"&amp;MATCH($S164&amp;$J164,SorP!C:C,0))))</f>
        <v>BR-MG</v>
      </c>
      <c r="U164" s="201"/>
      <c r="V164" s="226">
        <f>IF(C164="",NA(),IF(OR(C164="Smelter not listed",C164="Smelter not yet identified"),MATCH($B164&amp;$D164,'Smelter Look-up'!$J:$J,0),MATCH($B164&amp;$C164,'Smelter Look-up'!$J:$J,0)))</f>
        <v>333</v>
      </c>
      <c r="X164" s="227">
        <f t="shared" si="48"/>
        <v>0</v>
      </c>
      <c r="AB164" s="228" t="str">
        <f t="shared" si="49"/>
        <v>TantalumAMG Brasil</v>
      </c>
    </row>
    <row r="165" spans="1:28" s="227" customFormat="1" ht="94.5">
      <c r="A165" s="302" t="s">
        <v>15878</v>
      </c>
      <c r="B165" s="293" t="s">
        <v>1100</v>
      </c>
      <c r="C165" s="294" t="s">
        <v>15879</v>
      </c>
      <c r="D165" s="295" t="s">
        <v>15879</v>
      </c>
      <c r="E165" s="293" t="s">
        <v>1069</v>
      </c>
      <c r="F165" s="293" t="s">
        <v>15878</v>
      </c>
      <c r="G165" s="293" t="s">
        <v>13177</v>
      </c>
      <c r="H165" s="296" t="s">
        <v>15817</v>
      </c>
      <c r="I165" s="297" t="s">
        <v>15880</v>
      </c>
      <c r="J165" s="297" t="s">
        <v>13535</v>
      </c>
      <c r="K165" s="298" t="s">
        <v>15817</v>
      </c>
      <c r="L165" s="298" t="s">
        <v>15817</v>
      </c>
      <c r="M165" s="298" t="s">
        <v>15817</v>
      </c>
      <c r="N165" s="298" t="s">
        <v>15817</v>
      </c>
      <c r="O165" s="298" t="s">
        <v>15817</v>
      </c>
      <c r="P165" s="299" t="s">
        <v>15818</v>
      </c>
      <c r="Q165" s="300" t="s">
        <v>15817</v>
      </c>
      <c r="R165" s="182" t="str">
        <f ca="1">IF(ISERROR($V165),"",OFFSET('Smelter Look-up'!$C$4,$V165-4,0)&amp;"")</f>
        <v/>
      </c>
      <c r="S165" s="181" t="str">
        <f t="shared" ca="1" si="47"/>
        <v>CN</v>
      </c>
      <c r="T165" s="181" t="str">
        <f ca="1">IF(B165="","",IF(ISERROR(MATCH($J165,SorP!$B$1:$B$6226,0)),"",INDIRECT("'SorP'!$A$"&amp;MATCH($S165&amp;$J165,SorP!C:C,0))))</f>
        <v>CN-HN</v>
      </c>
      <c r="U165" s="201"/>
      <c r="V165" s="226" t="e">
        <f>IF(C165="",NA(),IF(OR(C165="Smelter not listed",C165="Smelter not yet identified"),MATCH($B165&amp;$D165,'Smelter Look-up'!$J:$J,0),MATCH($B165&amp;$C165,'Smelter Look-up'!$J:$J,0)))</f>
        <v>#N/A</v>
      </c>
      <c r="X165" s="227">
        <f t="shared" si="48"/>
        <v>0</v>
      </c>
      <c r="AB165" s="228" t="str">
        <f t="shared" si="49"/>
        <v>TantalumChangsha South Tantalum Niobium Co., Ltd.</v>
      </c>
    </row>
    <row r="166" spans="1:28" s="227" customFormat="1" ht="67.5">
      <c r="A166" s="302" t="s">
        <v>1361</v>
      </c>
      <c r="B166" s="293" t="s">
        <v>1100</v>
      </c>
      <c r="C166" s="294" t="s">
        <v>1360</v>
      </c>
      <c r="D166" s="295" t="s">
        <v>1360</v>
      </c>
      <c r="E166" s="293" t="s">
        <v>2384</v>
      </c>
      <c r="F166" s="293" t="s">
        <v>1361</v>
      </c>
      <c r="G166" s="293" t="s">
        <v>13177</v>
      </c>
      <c r="H166" s="296" t="s">
        <v>15883</v>
      </c>
      <c r="I166" s="297" t="s">
        <v>15884</v>
      </c>
      <c r="J166" s="297" t="s">
        <v>1703</v>
      </c>
      <c r="K166" s="298" t="s">
        <v>15885</v>
      </c>
      <c r="L166" s="298" t="s">
        <v>15886</v>
      </c>
      <c r="M166" s="298" t="s">
        <v>478</v>
      </c>
      <c r="N166" s="298" t="s">
        <v>15887</v>
      </c>
      <c r="O166" s="298" t="s">
        <v>15888</v>
      </c>
      <c r="P166" s="299" t="s">
        <v>15822</v>
      </c>
      <c r="Q166" s="300" t="s">
        <v>15817</v>
      </c>
      <c r="R166" s="182" t="str">
        <f ca="1">IF(ISERROR($V166),"",OFFSET('Smelter Look-up'!$C$4,$V166-4,0)&amp;"")</f>
        <v>D Block Metals, LLC</v>
      </c>
      <c r="S166" s="181" t="str">
        <f t="shared" ca="1" si="47"/>
        <v>US</v>
      </c>
      <c r="T166" s="181" t="str">
        <f ca="1">IF(B166="","",IF(ISERROR(MATCH($J166,SorP!$B$1:$B$6226,0)),"",INDIRECT("'SorP'!$A$"&amp;MATCH($S166&amp;$J166,SorP!C:C,0))))</f>
        <v>US-NC</v>
      </c>
      <c r="U166" s="201"/>
      <c r="V166" s="226">
        <f>IF(C166="",NA(),IF(OR(C166="Smelter not listed",C166="Smelter not yet identified"),MATCH($B166&amp;$D166,'Smelter Look-up'!$J:$J,0),MATCH($B166&amp;$C166,'Smelter Look-up'!$J:$J,0)))</f>
        <v>335</v>
      </c>
      <c r="X166" s="227">
        <f t="shared" si="48"/>
        <v>0</v>
      </c>
      <c r="AB166" s="228" t="str">
        <f t="shared" si="49"/>
        <v>TantalumD Block Metals, LLC</v>
      </c>
    </row>
    <row r="167" spans="1:28" s="227" customFormat="1" ht="67.5">
      <c r="A167" s="302" t="s">
        <v>728</v>
      </c>
      <c r="B167" s="293" t="s">
        <v>1100</v>
      </c>
      <c r="C167" s="294" t="s">
        <v>43</v>
      </c>
      <c r="D167" s="295" t="s">
        <v>43</v>
      </c>
      <c r="E167" s="293" t="s">
        <v>1069</v>
      </c>
      <c r="F167" s="293" t="s">
        <v>728</v>
      </c>
      <c r="G167" s="293" t="s">
        <v>13177</v>
      </c>
      <c r="H167" s="296" t="s">
        <v>15817</v>
      </c>
      <c r="I167" s="297" t="s">
        <v>1679</v>
      </c>
      <c r="J167" s="297" t="s">
        <v>13536</v>
      </c>
      <c r="K167" s="298" t="s">
        <v>15817</v>
      </c>
      <c r="L167" s="298" t="s">
        <v>15817</v>
      </c>
      <c r="M167" s="298" t="s">
        <v>15817</v>
      </c>
      <c r="N167" s="298" t="s">
        <v>15817</v>
      </c>
      <c r="O167" s="298" t="s">
        <v>15817</v>
      </c>
      <c r="P167" s="299" t="s">
        <v>15818</v>
      </c>
      <c r="Q167" s="300" t="s">
        <v>15817</v>
      </c>
      <c r="R167" s="182" t="str">
        <f ca="1">IF(ISERROR($V167),"",OFFSET('Smelter Look-up'!$C$4,$V167-4,0)&amp;"")</f>
        <v>F&amp;X Electro-Materials Ltd.</v>
      </c>
      <c r="S167" s="181" t="str">
        <f t="shared" ca="1" si="47"/>
        <v>CN</v>
      </c>
      <c r="T167" s="181" t="str">
        <f ca="1">IF(B167="","",IF(ISERROR(MATCH($J167,SorP!$B$1:$B$6226,0)),"",INDIRECT("'SorP'!$A$"&amp;MATCH($S167&amp;$J167,SorP!C:C,0))))</f>
        <v>CN-GD</v>
      </c>
      <c r="U167" s="201"/>
      <c r="V167" s="226">
        <f>IF(C167="",NA(),IF(OR(C167="Smelter not listed",C167="Smelter not yet identified"),MATCH($B167&amp;$D167,'Smelter Look-up'!$J:$J,0),MATCH($B167&amp;$C167,'Smelter Look-up'!$J:$J,0)))</f>
        <v>337</v>
      </c>
      <c r="X167" s="227">
        <f t="shared" si="48"/>
        <v>0</v>
      </c>
      <c r="AB167" s="228" t="str">
        <f t="shared" si="49"/>
        <v>TantalumF&amp;X Electro-Materials Ltd.</v>
      </c>
    </row>
    <row r="168" spans="1:28" s="227" customFormat="1" ht="67.5">
      <c r="A168" s="302" t="s">
        <v>1362</v>
      </c>
      <c r="B168" s="293" t="s">
        <v>1100</v>
      </c>
      <c r="C168" s="294" t="s">
        <v>2122</v>
      </c>
      <c r="D168" s="295" t="s">
        <v>2122</v>
      </c>
      <c r="E168" s="293" t="s">
        <v>1069</v>
      </c>
      <c r="F168" s="293" t="s">
        <v>1362</v>
      </c>
      <c r="G168" s="293" t="s">
        <v>13177</v>
      </c>
      <c r="H168" s="296" t="s">
        <v>15817</v>
      </c>
      <c r="I168" s="297" t="s">
        <v>1694</v>
      </c>
      <c r="J168" s="297" t="s">
        <v>13535</v>
      </c>
      <c r="K168" s="298" t="s">
        <v>15819</v>
      </c>
      <c r="L168" s="298" t="s">
        <v>15819</v>
      </c>
      <c r="M168" s="298" t="s">
        <v>15817</v>
      </c>
      <c r="N168" s="298" t="s">
        <v>15817</v>
      </c>
      <c r="O168" s="298" t="s">
        <v>15817</v>
      </c>
      <c r="P168" s="299" t="s">
        <v>15818</v>
      </c>
      <c r="Q168" s="300" t="s">
        <v>15817</v>
      </c>
      <c r="R168" s="182" t="str">
        <f ca="1">IF(ISERROR($V168),"",OFFSET('Smelter Look-up'!$C$4,$V168-4,0)&amp;"")</f>
        <v>FIR Metals &amp; Resource Ltd.</v>
      </c>
      <c r="S168" s="181" t="str">
        <f t="shared" ref="S168:S174" ca="1" si="50">IF(B168="","",IF(ISERROR(MATCH($E168,CL,0)),"Unknown",INDIRECT("'C'!$A$"&amp;MATCH($E168,CL,0)+1)))</f>
        <v>CN</v>
      </c>
      <c r="T168" s="181" t="str">
        <f ca="1">IF(B168="","",IF(ISERROR(MATCH($J168,SorP!$B$1:$B$6226,0)),"",INDIRECT("'SorP'!$A$"&amp;MATCH($S168&amp;$J168,SorP!C:C,0))))</f>
        <v>CN-HN</v>
      </c>
      <c r="U168" s="201"/>
      <c r="V168" s="226">
        <f>IF(C168="",NA(),IF(OR(C168="Smelter not listed",C168="Smelter not yet identified"),MATCH($B168&amp;$D168,'Smelter Look-up'!$J:$J,0),MATCH($B168&amp;$C168,'Smelter Look-up'!$J:$J,0)))</f>
        <v>338</v>
      </c>
      <c r="X168" s="227">
        <f t="shared" ref="X168:X174" si="51">IF(AND(C168="Smelter not listed",OR(LEN(D168)=0,LEN(E168)=0)),1,0)</f>
        <v>0</v>
      </c>
      <c r="AB168" s="228" t="str">
        <f t="shared" ref="AB168:AB174" si="52">B168&amp;C168</f>
        <v>TantalumFIR Metals &amp; Resource Ltd.</v>
      </c>
    </row>
    <row r="169" spans="1:28" s="227" customFormat="1" ht="67.5">
      <c r="A169" s="302" t="s">
        <v>1376</v>
      </c>
      <c r="B169" s="293" t="s">
        <v>1100</v>
      </c>
      <c r="C169" s="294" t="s">
        <v>1375</v>
      </c>
      <c r="D169" s="295" t="s">
        <v>1375</v>
      </c>
      <c r="E169" s="293" t="s">
        <v>1077</v>
      </c>
      <c r="F169" s="293" t="s">
        <v>1376</v>
      </c>
      <c r="G169" s="293" t="s">
        <v>13177</v>
      </c>
      <c r="H169" s="301" t="s">
        <v>15820</v>
      </c>
      <c r="I169" s="297" t="s">
        <v>1714</v>
      </c>
      <c r="J169" s="297" t="s">
        <v>1521</v>
      </c>
      <c r="K169" s="298" t="s">
        <v>15817</v>
      </c>
      <c r="L169" s="298" t="s">
        <v>15817</v>
      </c>
      <c r="M169" s="298" t="s">
        <v>15817</v>
      </c>
      <c r="N169" s="298" t="s">
        <v>15817</v>
      </c>
      <c r="O169" s="298" t="s">
        <v>15851</v>
      </c>
      <c r="P169" s="299" t="s">
        <v>15818</v>
      </c>
      <c r="Q169" s="300" t="s">
        <v>15817</v>
      </c>
      <c r="R169" s="182" t="str">
        <f ca="1">IF(ISERROR($V169),"",OFFSET('Smelter Look-up'!$C$4,$V169-4,0)&amp;"")</f>
        <v>Global Advanced Metals Aizu</v>
      </c>
      <c r="S169" s="181" t="str">
        <f t="shared" ca="1" si="50"/>
        <v>JP</v>
      </c>
      <c r="T169" s="181" t="str">
        <f ca="1">IF(B169="","",IF(ISERROR(MATCH($J169,SorP!$B$1:$B$6226,0)),"",INDIRECT("'SorP'!$A$"&amp;MATCH($S169&amp;$J169,SorP!C:C,0))))</f>
        <v>JP-07</v>
      </c>
      <c r="U169" s="201"/>
      <c r="V169" s="226">
        <f>IF(C169="",NA(),IF(OR(C169="Smelter not listed",C169="Smelter not yet identified"),MATCH($B169&amp;$D169,'Smelter Look-up'!$J:$J,0),MATCH($B169&amp;$C169,'Smelter Look-up'!$J:$J,0)))</f>
        <v>339</v>
      </c>
      <c r="X169" s="227">
        <f t="shared" si="51"/>
        <v>0</v>
      </c>
      <c r="AB169" s="228" t="str">
        <f t="shared" si="52"/>
        <v>TantalumGlobal Advanced Metals Aizu</v>
      </c>
    </row>
    <row r="170" spans="1:28" s="227" customFormat="1" ht="81">
      <c r="A170" s="302" t="s">
        <v>1378</v>
      </c>
      <c r="B170" s="293" t="s">
        <v>1100</v>
      </c>
      <c r="C170" s="294" t="s">
        <v>1377</v>
      </c>
      <c r="D170" s="295" t="s">
        <v>1377</v>
      </c>
      <c r="E170" s="293" t="s">
        <v>2384</v>
      </c>
      <c r="F170" s="293" t="s">
        <v>1378</v>
      </c>
      <c r="G170" s="293" t="s">
        <v>13177</v>
      </c>
      <c r="H170" s="301" t="s">
        <v>15820</v>
      </c>
      <c r="I170" s="297" t="s">
        <v>1713</v>
      </c>
      <c r="J170" s="297" t="s">
        <v>1699</v>
      </c>
      <c r="K170" s="298" t="s">
        <v>15817</v>
      </c>
      <c r="L170" s="298" t="s">
        <v>15817</v>
      </c>
      <c r="M170" s="298" t="s">
        <v>15817</v>
      </c>
      <c r="N170" s="298" t="s">
        <v>15817</v>
      </c>
      <c r="O170" s="298" t="s">
        <v>15890</v>
      </c>
      <c r="P170" s="299" t="s">
        <v>15818</v>
      </c>
      <c r="Q170" s="300" t="s">
        <v>15889</v>
      </c>
      <c r="R170" s="182" t="str">
        <f ca="1">IF(ISERROR($V170),"",OFFSET('Smelter Look-up'!$C$4,$V170-4,0)&amp;"")</f>
        <v>Global Advanced Metals Boyertown</v>
      </c>
      <c r="S170" s="181" t="str">
        <f t="shared" ca="1" si="50"/>
        <v>US</v>
      </c>
      <c r="T170" s="181" t="str">
        <f ca="1">IF(B170="","",IF(ISERROR(MATCH($J170,SorP!$B$1:$B$6226,0)),"",INDIRECT("'SorP'!$A$"&amp;MATCH($S170&amp;$J170,SorP!C:C,0))))</f>
        <v>US-PA</v>
      </c>
      <c r="U170" s="201"/>
      <c r="V170" s="226">
        <f>IF(C170="",NA(),IF(OR(C170="Smelter not listed",C170="Smelter not yet identified"),MATCH($B170&amp;$D170,'Smelter Look-up'!$J:$J,0),MATCH($B170&amp;$C170,'Smelter Look-up'!$J:$J,0)))</f>
        <v>340</v>
      </c>
      <c r="X170" s="227">
        <f t="shared" si="51"/>
        <v>0</v>
      </c>
      <c r="AB170" s="228" t="str">
        <f t="shared" si="52"/>
        <v>TantalumGlobal Advanced Metals Boyertown</v>
      </c>
    </row>
    <row r="171" spans="1:28" s="227" customFormat="1" ht="121.5">
      <c r="A171" s="302" t="s">
        <v>15619</v>
      </c>
      <c r="B171" s="293" t="s">
        <v>1100</v>
      </c>
      <c r="C171" s="294" t="s">
        <v>15618</v>
      </c>
      <c r="D171" s="295" t="s">
        <v>15618</v>
      </c>
      <c r="E171" s="293" t="s">
        <v>1069</v>
      </c>
      <c r="F171" s="293" t="s">
        <v>15619</v>
      </c>
      <c r="G171" s="293" t="s">
        <v>13177</v>
      </c>
      <c r="H171" s="296" t="s">
        <v>15817</v>
      </c>
      <c r="I171" s="297" t="s">
        <v>1681</v>
      </c>
      <c r="J171" s="297" t="s">
        <v>13536</v>
      </c>
      <c r="K171" s="298" t="s">
        <v>15817</v>
      </c>
      <c r="L171" s="298" t="s">
        <v>15817</v>
      </c>
      <c r="M171" s="298" t="s">
        <v>15817</v>
      </c>
      <c r="N171" s="298" t="s">
        <v>15817</v>
      </c>
      <c r="O171" s="298" t="s">
        <v>15817</v>
      </c>
      <c r="P171" s="299" t="s">
        <v>15818</v>
      </c>
      <c r="Q171" s="300" t="s">
        <v>15817</v>
      </c>
      <c r="R171" s="182" t="str">
        <f ca="1">IF(ISERROR($V171),"",OFFSET('Smelter Look-up'!$C$4,$V171-4,0)&amp;"")</f>
        <v>Guangdong Rising Rare Metals-EO Materials Ltd.</v>
      </c>
      <c r="S171" s="181" t="str">
        <f t="shared" ca="1" si="50"/>
        <v>CN</v>
      </c>
      <c r="T171" s="181" t="str">
        <f ca="1">IF(B171="","",IF(ISERROR(MATCH($J171,SorP!$B$1:$B$6226,0)),"",INDIRECT("'SorP'!$A$"&amp;MATCH($S171&amp;$J171,SorP!C:C,0))))</f>
        <v>CN-GD</v>
      </c>
      <c r="U171" s="201"/>
      <c r="V171" s="226">
        <f>IF(C171="",NA(),IF(OR(C171="Smelter not listed",C171="Smelter not yet identified"),MATCH($B171&amp;$D171,'Smelter Look-up'!$J:$J,0),MATCH($B171&amp;$C171,'Smelter Look-up'!$J:$J,0)))</f>
        <v>341</v>
      </c>
      <c r="X171" s="227">
        <f t="shared" si="51"/>
        <v>0</v>
      </c>
      <c r="AB171" s="228" t="str">
        <f t="shared" si="52"/>
        <v>TantalumGuangdong Rising Rare Metals-EO Materials Ltd.</v>
      </c>
    </row>
    <row r="172" spans="1:28" s="227" customFormat="1" ht="67.5">
      <c r="A172" s="302" t="s">
        <v>15891</v>
      </c>
      <c r="B172" s="293" t="s">
        <v>1100</v>
      </c>
      <c r="C172" s="294" t="s">
        <v>15892</v>
      </c>
      <c r="D172" s="295" t="s">
        <v>15892</v>
      </c>
      <c r="E172" s="293" t="s">
        <v>1070</v>
      </c>
      <c r="F172" s="293" t="s">
        <v>15891</v>
      </c>
      <c r="G172" s="293" t="s">
        <v>13177</v>
      </c>
      <c r="H172" s="296" t="s">
        <v>15893</v>
      </c>
      <c r="I172" s="297" t="s">
        <v>15894</v>
      </c>
      <c r="J172" s="297" t="s">
        <v>4175</v>
      </c>
      <c r="K172" s="298" t="s">
        <v>15895</v>
      </c>
      <c r="L172" s="298" t="s">
        <v>15896</v>
      </c>
      <c r="M172" s="298" t="s">
        <v>15881</v>
      </c>
      <c r="N172" s="298" t="s">
        <v>15845</v>
      </c>
      <c r="O172" s="298" t="s">
        <v>15845</v>
      </c>
      <c r="P172" s="299" t="s">
        <v>15818</v>
      </c>
      <c r="Q172" s="300" t="s">
        <v>15882</v>
      </c>
      <c r="R172" s="182" t="str">
        <f ca="1">IF(ISERROR($V172),"",OFFSET('Smelter Look-up'!$C$4,$V172-4,0)&amp;"")</f>
        <v/>
      </c>
      <c r="S172" s="181" t="str">
        <f t="shared" ca="1" si="50"/>
        <v>DE</v>
      </c>
      <c r="T172" s="181" t="str">
        <f ca="1">IF(B172="","",IF(ISERROR(MATCH($J172,SorP!$B$1:$B$6226,0)),"",INDIRECT("'SorP'!$A$"&amp;MATCH($S172&amp;$J172,SorP!C:C,0))))</f>
        <v>DE-TH</v>
      </c>
      <c r="U172" s="201"/>
      <c r="V172" s="226" t="e">
        <f>IF(C172="",NA(),IF(OR(C172="Smelter not listed",C172="Smelter not yet identified"),MATCH($B172&amp;$D172,'Smelter Look-up'!$J:$J,0),MATCH($B172&amp;$C172,'Smelter Look-up'!$J:$J,0)))</f>
        <v>#N/A</v>
      </c>
      <c r="X172" s="227">
        <f t="shared" si="51"/>
        <v>0</v>
      </c>
      <c r="AB172" s="228" t="str">
        <f t="shared" si="52"/>
        <v>TantalumH.C. Starck Hermsdorf GmbH</v>
      </c>
    </row>
    <row r="173" spans="1:28" s="227" customFormat="1" ht="54">
      <c r="A173" s="302" t="s">
        <v>1383</v>
      </c>
      <c r="B173" s="293" t="s">
        <v>1100</v>
      </c>
      <c r="C173" s="294" t="s">
        <v>1382</v>
      </c>
      <c r="D173" s="295" t="s">
        <v>1382</v>
      </c>
      <c r="E173" s="293" t="s">
        <v>2384</v>
      </c>
      <c r="F173" s="293" t="s">
        <v>1383</v>
      </c>
      <c r="G173" s="293" t="s">
        <v>13177</v>
      </c>
      <c r="H173" s="296" t="s">
        <v>15817</v>
      </c>
      <c r="I173" s="297" t="s">
        <v>1711</v>
      </c>
      <c r="J173" s="297" t="s">
        <v>1591</v>
      </c>
      <c r="K173" s="298" t="s">
        <v>15817</v>
      </c>
      <c r="L173" s="298" t="s">
        <v>15817</v>
      </c>
      <c r="M173" s="298" t="s">
        <v>15817</v>
      </c>
      <c r="N173" s="298" t="s">
        <v>15817</v>
      </c>
      <c r="O173" s="298" t="s">
        <v>15817</v>
      </c>
      <c r="P173" s="299" t="s">
        <v>15818</v>
      </c>
      <c r="Q173" s="300" t="s">
        <v>15817</v>
      </c>
      <c r="R173" s="182" t="str">
        <f ca="1">IF(ISERROR($V173),"",OFFSET('Smelter Look-up'!$C$4,$V173-4,0)&amp;"")</f>
        <v>Materion Newton Inc.</v>
      </c>
      <c r="S173" s="181" t="str">
        <f t="shared" ca="1" si="50"/>
        <v>US</v>
      </c>
      <c r="T173" s="181" t="str">
        <f ca="1">IF(B173="","",IF(ISERROR(MATCH($J173,SorP!$B$1:$B$6226,0)),"",INDIRECT("'SorP'!$A$"&amp;MATCH($S173&amp;$J173,SorP!C:C,0))))</f>
        <v>US-MA</v>
      </c>
      <c r="U173" s="201"/>
      <c r="V173" s="226">
        <f>IF(C173="",NA(),IF(OR(C173="Smelter not listed",C173="Smelter not yet identified"),MATCH($B173&amp;$D173,'Smelter Look-up'!$J:$J,0),MATCH($B173&amp;$C173,'Smelter Look-up'!$J:$J,0)))</f>
        <v>344</v>
      </c>
      <c r="X173" s="227">
        <f t="shared" si="51"/>
        <v>0</v>
      </c>
      <c r="AB173" s="228" t="str">
        <f t="shared" si="52"/>
        <v>TantalumH.C. Starck Inc.</v>
      </c>
    </row>
    <row r="174" spans="1:28" s="227" customFormat="1" ht="81">
      <c r="A174" s="302" t="s">
        <v>1386</v>
      </c>
      <c r="B174" s="293" t="s">
        <v>1100</v>
      </c>
      <c r="C174" s="294" t="s">
        <v>2286</v>
      </c>
      <c r="D174" s="295" t="s">
        <v>2286</v>
      </c>
      <c r="E174" s="293" t="s">
        <v>1070</v>
      </c>
      <c r="F174" s="293" t="s">
        <v>1386</v>
      </c>
      <c r="G174" s="293" t="s">
        <v>13177</v>
      </c>
      <c r="H174" s="296" t="s">
        <v>15897</v>
      </c>
      <c r="I174" s="297" t="s">
        <v>1710</v>
      </c>
      <c r="J174" s="297" t="s">
        <v>1511</v>
      </c>
      <c r="K174" s="298" t="s">
        <v>15895</v>
      </c>
      <c r="L174" s="298" t="s">
        <v>15898</v>
      </c>
      <c r="M174" s="298" t="s">
        <v>15881</v>
      </c>
      <c r="N174" s="298" t="s">
        <v>15845</v>
      </c>
      <c r="O174" s="298" t="s">
        <v>15845</v>
      </c>
      <c r="P174" s="299" t="s">
        <v>15818</v>
      </c>
      <c r="Q174" s="300" t="s">
        <v>15882</v>
      </c>
      <c r="R174" s="182" t="str">
        <f ca="1">IF(ISERROR($V174),"",OFFSET('Smelter Look-up'!$C$4,$V174-4,0)&amp;"")</f>
        <v>TANIOBIS Smelting GmbH &amp; Co. KG</v>
      </c>
      <c r="S174" s="181" t="str">
        <f t="shared" ca="1" si="50"/>
        <v>DE</v>
      </c>
      <c r="T174" s="181" t="str">
        <f ca="1">IF(B174="","",IF(ISERROR(MATCH($J174,SorP!$B$1:$B$6226,0)),"",INDIRECT("'SorP'!$A$"&amp;MATCH($S174&amp;$J174,SorP!C:C,0))))</f>
        <v>DE-BW</v>
      </c>
      <c r="U174" s="201"/>
      <c r="V174" s="226">
        <f>IF(C174="",NA(),IF(OR(C174="Smelter not listed",C174="Smelter not yet identified"),MATCH($B174&amp;$D174,'Smelter Look-up'!$J:$J,0),MATCH($B174&amp;$C174,'Smelter Look-up'!$J:$J,0)))</f>
        <v>346</v>
      </c>
      <c r="X174" s="227">
        <f t="shared" si="51"/>
        <v>0</v>
      </c>
      <c r="AB174" s="228" t="str">
        <f t="shared" si="52"/>
        <v>TantalumH.C. Starck Smelting GmbH &amp; Co. KG</v>
      </c>
    </row>
    <row r="175" spans="1:28" s="227" customFormat="1" ht="54">
      <c r="A175" s="302" t="s">
        <v>1381</v>
      </c>
      <c r="B175" s="293" t="s">
        <v>1100</v>
      </c>
      <c r="C175" s="294" t="s">
        <v>14949</v>
      </c>
      <c r="D175" s="295" t="s">
        <v>2476</v>
      </c>
      <c r="E175" s="293" t="s">
        <v>1070</v>
      </c>
      <c r="F175" s="293" t="s">
        <v>1381</v>
      </c>
      <c r="G175" s="293" t="s">
        <v>13177</v>
      </c>
      <c r="H175" s="296" t="s">
        <v>15817</v>
      </c>
      <c r="I175" s="297" t="s">
        <v>1709</v>
      </c>
      <c r="J175" s="297" t="s">
        <v>4197</v>
      </c>
      <c r="K175" s="298" t="s">
        <v>15817</v>
      </c>
      <c r="L175" s="298" t="s">
        <v>15817</v>
      </c>
      <c r="M175" s="298" t="s">
        <v>15817</v>
      </c>
      <c r="N175" s="298" t="s">
        <v>15817</v>
      </c>
      <c r="O175" s="298" t="s">
        <v>15817</v>
      </c>
      <c r="P175" s="299" t="s">
        <v>15818</v>
      </c>
      <c r="Q175" s="300" t="s">
        <v>15817</v>
      </c>
      <c r="R175" s="182" t="str">
        <f ca="1">IF(ISERROR($V175),"",OFFSET('Smelter Look-up'!$C$4,$V175-4,0)&amp;"")</f>
        <v>TANIOBIS GmbH</v>
      </c>
      <c r="S175" s="181" t="str">
        <f t="shared" ref="S175:S184" ca="1" si="53">IF(B175="","",IF(ISERROR(MATCH($E175,CL,0)),"Unknown",INDIRECT("'C'!$A$"&amp;MATCH($E175,CL,0)+1)))</f>
        <v>DE</v>
      </c>
      <c r="T175" s="181" t="str">
        <f ca="1">IF(B175="","",IF(ISERROR(MATCH($J175,SorP!$B$1:$B$6226,0)),"",INDIRECT("'SorP'!$A$"&amp;MATCH($S175&amp;$J175,SorP!C:C,0))))</f>
        <v>DE-NI</v>
      </c>
      <c r="U175" s="201"/>
      <c r="V175" s="226">
        <f>IF(C175="",NA(),IF(OR(C175="Smelter not listed",C175="Smelter not yet identified"),MATCH($B175&amp;$D175,'Smelter Look-up'!$J:$J,0),MATCH($B175&amp;$C175,'Smelter Look-up'!$J:$J,0)))</f>
        <v>385</v>
      </c>
      <c r="X175" s="227">
        <f t="shared" ref="X175:X184" si="54">IF(AND(C175="Smelter not listed",OR(LEN(D175)=0,LEN(E175)=0)),1,0)</f>
        <v>0</v>
      </c>
      <c r="AB175" s="228" t="str">
        <f t="shared" ref="AB175:AB184" si="55">B175&amp;C175</f>
        <v>TantalumTANIOBIS GmbH</v>
      </c>
    </row>
    <row r="176" spans="1:28" s="227" customFormat="1" ht="94.5">
      <c r="A176" s="302" t="s">
        <v>1381</v>
      </c>
      <c r="B176" s="293" t="s">
        <v>1100</v>
      </c>
      <c r="C176" s="294" t="s">
        <v>2476</v>
      </c>
      <c r="D176" s="295" t="s">
        <v>2476</v>
      </c>
      <c r="E176" s="293" t="s">
        <v>1070</v>
      </c>
      <c r="F176" s="293" t="s">
        <v>1381</v>
      </c>
      <c r="G176" s="293" t="s">
        <v>13177</v>
      </c>
      <c r="H176" s="296" t="s">
        <v>15900</v>
      </c>
      <c r="I176" s="297" t="s">
        <v>1709</v>
      </c>
      <c r="J176" s="297" t="s">
        <v>4197</v>
      </c>
      <c r="K176" s="298" t="s">
        <v>15895</v>
      </c>
      <c r="L176" s="298" t="s">
        <v>15898</v>
      </c>
      <c r="M176" s="298" t="s">
        <v>15881</v>
      </c>
      <c r="N176" s="298" t="s">
        <v>15845</v>
      </c>
      <c r="O176" s="298" t="s">
        <v>15845</v>
      </c>
      <c r="P176" s="299" t="s">
        <v>15818</v>
      </c>
      <c r="Q176" s="300" t="s">
        <v>15882</v>
      </c>
      <c r="R176" s="182" t="str">
        <f ca="1">IF(ISERROR($V176),"",OFFSET('Smelter Look-up'!$C$4,$V176-4,0)&amp;"")</f>
        <v>TANIOBIS GmbH</v>
      </c>
      <c r="S176" s="181" t="str">
        <f t="shared" ca="1" si="53"/>
        <v>DE</v>
      </c>
      <c r="T176" s="181" t="str">
        <f ca="1">IF(B176="","",IF(ISERROR(MATCH($J176,SorP!$B$1:$B$6226,0)),"",INDIRECT("'SorP'!$A$"&amp;MATCH($S176&amp;$J176,SorP!C:C,0))))</f>
        <v>DE-NI</v>
      </c>
      <c r="U176" s="201"/>
      <c r="V176" s="226">
        <f>IF(C176="",NA(),IF(OR(C176="Smelter not listed",C176="Smelter not yet identified"),MATCH($B176&amp;$D176,'Smelter Look-up'!$J:$J,0),MATCH($B176&amp;$C176,'Smelter Look-up'!$J:$J,0)))</f>
        <v>347</v>
      </c>
      <c r="X176" s="227">
        <f t="shared" si="54"/>
        <v>0</v>
      </c>
      <c r="AB176" s="228" t="str">
        <f t="shared" si="55"/>
        <v>TantalumH.C. Starck Tantalum and Niobium GmbH</v>
      </c>
    </row>
    <row r="177" spans="1:28" s="227" customFormat="1" ht="108">
      <c r="A177" s="302" t="s">
        <v>383</v>
      </c>
      <c r="B177" s="293" t="s">
        <v>1100</v>
      </c>
      <c r="C177" s="294" t="s">
        <v>1</v>
      </c>
      <c r="D177" s="295" t="s">
        <v>1</v>
      </c>
      <c r="E177" s="293" t="s">
        <v>1069</v>
      </c>
      <c r="F177" s="293" t="s">
        <v>383</v>
      </c>
      <c r="G177" s="293" t="s">
        <v>13177</v>
      </c>
      <c r="H177" s="301" t="s">
        <v>15820</v>
      </c>
      <c r="I177" s="297" t="s">
        <v>1702</v>
      </c>
      <c r="J177" s="297" t="s">
        <v>13535</v>
      </c>
      <c r="K177" s="298" t="s">
        <v>15817</v>
      </c>
      <c r="L177" s="298" t="s">
        <v>15817</v>
      </c>
      <c r="M177" s="298" t="s">
        <v>15817</v>
      </c>
      <c r="N177" s="298" t="s">
        <v>15817</v>
      </c>
      <c r="O177" s="298" t="s">
        <v>15817</v>
      </c>
      <c r="P177" s="299" t="s">
        <v>15818</v>
      </c>
      <c r="Q177" s="300" t="s">
        <v>15817</v>
      </c>
      <c r="R177" s="182" t="str">
        <f ca="1">IF(ISERROR($V177),"",OFFSET('Smelter Look-up'!$C$4,$V177-4,0)&amp;"")</f>
        <v>Hengyang King Xing Lifeng New Materials Co., Ltd.</v>
      </c>
      <c r="S177" s="181" t="str">
        <f t="shared" ca="1" si="53"/>
        <v>CN</v>
      </c>
      <c r="T177" s="181" t="str">
        <f ca="1">IF(B177="","",IF(ISERROR(MATCH($J177,SorP!$B$1:$B$6226,0)),"",INDIRECT("'SorP'!$A$"&amp;MATCH($S177&amp;$J177,SorP!C:C,0))))</f>
        <v>CN-HN</v>
      </c>
      <c r="U177" s="201"/>
      <c r="V177" s="226">
        <f>IF(C177="",NA(),IF(OR(C177="Smelter not listed",C177="Smelter not yet identified"),MATCH($B177&amp;$D177,'Smelter Look-up'!$J:$J,0),MATCH($B177&amp;$C177,'Smelter Look-up'!$J:$J,0)))</f>
        <v>348</v>
      </c>
      <c r="X177" s="227">
        <f t="shared" si="54"/>
        <v>0</v>
      </c>
      <c r="AB177" s="228" t="str">
        <f t="shared" si="55"/>
        <v>TantalumHengyang King Xing Lifeng New Materials Co., Ltd.</v>
      </c>
    </row>
    <row r="178" spans="1:28" s="227" customFormat="1" ht="94.5">
      <c r="A178" s="302" t="s">
        <v>1363</v>
      </c>
      <c r="B178" s="293" t="s">
        <v>1100</v>
      </c>
      <c r="C178" s="294" t="s">
        <v>2125</v>
      </c>
      <c r="D178" s="295" t="s">
        <v>2125</v>
      </c>
      <c r="E178" s="293" t="s">
        <v>1069</v>
      </c>
      <c r="F178" s="293" t="s">
        <v>1363</v>
      </c>
      <c r="G178" s="293" t="s">
        <v>13177</v>
      </c>
      <c r="H178" s="296" t="s">
        <v>15901</v>
      </c>
      <c r="I178" s="297" t="s">
        <v>1704</v>
      </c>
      <c r="J178" s="297" t="s">
        <v>13531</v>
      </c>
      <c r="K178" s="298" t="s">
        <v>15902</v>
      </c>
      <c r="L178" s="298" t="s">
        <v>15903</v>
      </c>
      <c r="M178" s="298" t="s">
        <v>15881</v>
      </c>
      <c r="N178" s="298" t="s">
        <v>15845</v>
      </c>
      <c r="O178" s="298" t="s">
        <v>15845</v>
      </c>
      <c r="P178" s="299" t="s">
        <v>15818</v>
      </c>
      <c r="Q178" s="300" t="s">
        <v>15882</v>
      </c>
      <c r="R178" s="182" t="str">
        <f ca="1">IF(ISERROR($V178),"",OFFSET('Smelter Look-up'!$C$4,$V178-4,0)&amp;"")</f>
        <v>Jiangxi Dinghai Tantalum &amp; Niobium Co., Ltd.</v>
      </c>
      <c r="S178" s="181" t="str">
        <f t="shared" ca="1" si="53"/>
        <v>CN</v>
      </c>
      <c r="T178" s="181" t="str">
        <f ca="1">IF(B178="","",IF(ISERROR(MATCH($J178,SorP!$B$1:$B$6226,0)),"",INDIRECT("'SorP'!$A$"&amp;MATCH($S178&amp;$J178,SorP!C:C,0))))</f>
        <v>CN-JX</v>
      </c>
      <c r="U178" s="201"/>
      <c r="V178" s="226">
        <f>IF(C178="",NA(),IF(OR(C178="Smelter not listed",C178="Smelter not yet identified"),MATCH($B178&amp;$D178,'Smelter Look-up'!$J:$J,0),MATCH($B178&amp;$C178,'Smelter Look-up'!$J:$J,0)))</f>
        <v>349</v>
      </c>
      <c r="X178" s="227">
        <f t="shared" si="54"/>
        <v>0</v>
      </c>
      <c r="AB178" s="228" t="str">
        <f t="shared" si="55"/>
        <v>TantalumJiangxi Dinghai Tantalum &amp; Niobium Co., Ltd.</v>
      </c>
    </row>
    <row r="179" spans="1:28" s="227" customFormat="1" ht="67.5">
      <c r="A179" s="302" t="s">
        <v>2222</v>
      </c>
      <c r="B179" s="293" t="s">
        <v>1100</v>
      </c>
      <c r="C179" s="294" t="s">
        <v>2221</v>
      </c>
      <c r="D179" s="295" t="s">
        <v>2221</v>
      </c>
      <c r="E179" s="293" t="s">
        <v>1069</v>
      </c>
      <c r="F179" s="293" t="s">
        <v>2222</v>
      </c>
      <c r="G179" s="293" t="s">
        <v>13177</v>
      </c>
      <c r="H179" s="301" t="s">
        <v>15820</v>
      </c>
      <c r="I179" s="297" t="s">
        <v>1701</v>
      </c>
      <c r="J179" s="297" t="s">
        <v>13531</v>
      </c>
      <c r="K179" s="298" t="s">
        <v>15817</v>
      </c>
      <c r="L179" s="298" t="s">
        <v>15817</v>
      </c>
      <c r="M179" s="298" t="s">
        <v>15817</v>
      </c>
      <c r="N179" s="298" t="s">
        <v>15817</v>
      </c>
      <c r="O179" s="298" t="s">
        <v>15817</v>
      </c>
      <c r="P179" s="299" t="s">
        <v>15818</v>
      </c>
      <c r="Q179" s="300" t="s">
        <v>15817</v>
      </c>
      <c r="R179" s="182" t="str">
        <f ca="1">IF(ISERROR($V179),"",OFFSET('Smelter Look-up'!$C$4,$V179-4,0)&amp;"")</f>
        <v>Jiangxi Tuohong New Raw Material</v>
      </c>
      <c r="S179" s="181" t="str">
        <f t="shared" ca="1" si="53"/>
        <v>CN</v>
      </c>
      <c r="T179" s="181" t="str">
        <f ca="1">IF(B179="","",IF(ISERROR(MATCH($J179,SorP!$B$1:$B$6226,0)),"",INDIRECT("'SorP'!$A$"&amp;MATCH($S179&amp;$J179,SorP!C:C,0))))</f>
        <v>CN-JX</v>
      </c>
      <c r="U179" s="201"/>
      <c r="V179" s="226">
        <f>IF(C179="",NA(),IF(OR(C179="Smelter not listed",C179="Smelter not yet identified"),MATCH($B179&amp;$D179,'Smelter Look-up'!$J:$J,0),MATCH($B179&amp;$C179,'Smelter Look-up'!$J:$J,0)))</f>
        <v>352</v>
      </c>
      <c r="X179" s="227">
        <f t="shared" si="54"/>
        <v>0</v>
      </c>
      <c r="AB179" s="228" t="str">
        <f t="shared" si="55"/>
        <v>TantalumJiangxi Tuohong New Raw Material</v>
      </c>
    </row>
    <row r="180" spans="1:28" s="227" customFormat="1" ht="94.5">
      <c r="A180" s="302" t="s">
        <v>731</v>
      </c>
      <c r="B180" s="293" t="s">
        <v>1100</v>
      </c>
      <c r="C180" s="294" t="s">
        <v>2</v>
      </c>
      <c r="D180" s="295" t="s">
        <v>2</v>
      </c>
      <c r="E180" s="293" t="s">
        <v>1069</v>
      </c>
      <c r="F180" s="293" t="s">
        <v>731</v>
      </c>
      <c r="G180" s="293" t="s">
        <v>13177</v>
      </c>
      <c r="H180" s="296" t="s">
        <v>15817</v>
      </c>
      <c r="I180" s="297" t="s">
        <v>1682</v>
      </c>
      <c r="J180" s="297" t="s">
        <v>13531</v>
      </c>
      <c r="K180" s="298" t="s">
        <v>15817</v>
      </c>
      <c r="L180" s="298" t="s">
        <v>15817</v>
      </c>
      <c r="M180" s="298" t="s">
        <v>15817</v>
      </c>
      <c r="N180" s="298" t="s">
        <v>15817</v>
      </c>
      <c r="O180" s="298" t="s">
        <v>15817</v>
      </c>
      <c r="P180" s="299" t="s">
        <v>15818</v>
      </c>
      <c r="Q180" s="300" t="s">
        <v>15817</v>
      </c>
      <c r="R180" s="182" t="str">
        <f ca="1">IF(ISERROR($V180),"",OFFSET('Smelter Look-up'!$C$4,$V180-4,0)&amp;"")</f>
        <v>JiuJiang JinXin Nonferrous Metals Co., Ltd.</v>
      </c>
      <c r="S180" s="181" t="str">
        <f t="shared" ca="1" si="53"/>
        <v>CN</v>
      </c>
      <c r="T180" s="181" t="str">
        <f ca="1">IF(B180="","",IF(ISERROR(MATCH($J180,SorP!$B$1:$B$6226,0)),"",INDIRECT("'SorP'!$A$"&amp;MATCH($S180&amp;$J180,SorP!C:C,0))))</f>
        <v>CN-JX</v>
      </c>
      <c r="U180" s="201"/>
      <c r="V180" s="226">
        <f>IF(C180="",NA(),IF(OR(C180="Smelter not listed",C180="Smelter not yet identified"),MATCH($B180&amp;$D180,'Smelter Look-up'!$J:$J,0),MATCH($B180&amp;$C180,'Smelter Look-up'!$J:$J,0)))</f>
        <v>353</v>
      </c>
      <c r="X180" s="227">
        <f t="shared" si="54"/>
        <v>0</v>
      </c>
      <c r="AB180" s="228" t="str">
        <f t="shared" si="55"/>
        <v>TantalumJiuJiang JinXin Nonferrous Metals Co., Ltd.</v>
      </c>
    </row>
    <row r="181" spans="1:28" s="227" customFormat="1" ht="94.5">
      <c r="A181" s="302" t="s">
        <v>731</v>
      </c>
      <c r="B181" s="293" t="s">
        <v>1100</v>
      </c>
      <c r="C181" s="294" t="s">
        <v>2</v>
      </c>
      <c r="D181" s="295" t="s">
        <v>2</v>
      </c>
      <c r="E181" s="293" t="s">
        <v>1069</v>
      </c>
      <c r="F181" s="293" t="s">
        <v>731</v>
      </c>
      <c r="G181" s="293" t="s">
        <v>13177</v>
      </c>
      <c r="H181" s="301" t="s">
        <v>15820</v>
      </c>
      <c r="I181" s="297" t="s">
        <v>1682</v>
      </c>
      <c r="J181" s="297" t="s">
        <v>13531</v>
      </c>
      <c r="K181" s="298" t="s">
        <v>15817</v>
      </c>
      <c r="L181" s="298" t="s">
        <v>15817</v>
      </c>
      <c r="M181" s="298" t="s">
        <v>15817</v>
      </c>
      <c r="N181" s="298" t="s">
        <v>15817</v>
      </c>
      <c r="O181" s="298" t="s">
        <v>15817</v>
      </c>
      <c r="P181" s="299" t="s">
        <v>15818</v>
      </c>
      <c r="Q181" s="300" t="s">
        <v>15817</v>
      </c>
      <c r="R181" s="182" t="str">
        <f ca="1">IF(ISERROR($V181),"",OFFSET('Smelter Look-up'!$C$4,$V181-4,0)&amp;"")</f>
        <v>JiuJiang JinXin Nonferrous Metals Co., Ltd.</v>
      </c>
      <c r="S181" s="181" t="str">
        <f t="shared" ca="1" si="53"/>
        <v>CN</v>
      </c>
      <c r="T181" s="181" t="str">
        <f ca="1">IF(B181="","",IF(ISERROR(MATCH($J181,SorP!$B$1:$B$6226,0)),"",INDIRECT("'SorP'!$A$"&amp;MATCH($S181&amp;$J181,SorP!C:C,0))))</f>
        <v>CN-JX</v>
      </c>
      <c r="U181" s="201"/>
      <c r="V181" s="226">
        <f>IF(C181="",NA(),IF(OR(C181="Smelter not listed",C181="Smelter not yet identified"),MATCH($B181&amp;$D181,'Smelter Look-up'!$J:$J,0),MATCH($B181&amp;$C181,'Smelter Look-up'!$J:$J,0)))</f>
        <v>353</v>
      </c>
      <c r="X181" s="227">
        <f t="shared" si="54"/>
        <v>0</v>
      </c>
      <c r="AB181" s="228" t="str">
        <f t="shared" si="55"/>
        <v>TantalumJiuJiang JinXin Nonferrous Metals Co., Ltd.</v>
      </c>
    </row>
    <row r="182" spans="1:28" s="227" customFormat="1" ht="94.5">
      <c r="A182" s="302" t="s">
        <v>731</v>
      </c>
      <c r="B182" s="293" t="s">
        <v>1100</v>
      </c>
      <c r="C182" s="294" t="s">
        <v>2</v>
      </c>
      <c r="D182" s="295" t="s">
        <v>2</v>
      </c>
      <c r="E182" s="293" t="s">
        <v>1069</v>
      </c>
      <c r="F182" s="293" t="s">
        <v>731</v>
      </c>
      <c r="G182" s="293" t="s">
        <v>13177</v>
      </c>
      <c r="H182" s="301" t="s">
        <v>15820</v>
      </c>
      <c r="I182" s="297" t="s">
        <v>1682</v>
      </c>
      <c r="J182" s="297" t="s">
        <v>13531</v>
      </c>
      <c r="K182" s="298" t="s">
        <v>15817</v>
      </c>
      <c r="L182" s="298" t="s">
        <v>15817</v>
      </c>
      <c r="M182" s="298" t="s">
        <v>15817</v>
      </c>
      <c r="N182" s="298" t="s">
        <v>15817</v>
      </c>
      <c r="O182" s="298" t="s">
        <v>15904</v>
      </c>
      <c r="P182" s="299" t="s">
        <v>15818</v>
      </c>
      <c r="Q182" s="300" t="s">
        <v>15889</v>
      </c>
      <c r="R182" s="182" t="str">
        <f ca="1">IF(ISERROR($V182),"",OFFSET('Smelter Look-up'!$C$4,$V182-4,0)&amp;"")</f>
        <v>JiuJiang JinXin Nonferrous Metals Co., Ltd.</v>
      </c>
      <c r="S182" s="181" t="str">
        <f t="shared" ca="1" si="53"/>
        <v>CN</v>
      </c>
      <c r="T182" s="181" t="str">
        <f ca="1">IF(B182="","",IF(ISERROR(MATCH($J182,SorP!$B$1:$B$6226,0)),"",INDIRECT("'SorP'!$A$"&amp;MATCH($S182&amp;$J182,SorP!C:C,0))))</f>
        <v>CN-JX</v>
      </c>
      <c r="U182" s="201"/>
      <c r="V182" s="226">
        <f>IF(C182="",NA(),IF(OR(C182="Smelter not listed",C182="Smelter not yet identified"),MATCH($B182&amp;$D182,'Smelter Look-up'!$J:$J,0),MATCH($B182&amp;$C182,'Smelter Look-up'!$J:$J,0)))</f>
        <v>353</v>
      </c>
      <c r="X182" s="227">
        <f t="shared" si="54"/>
        <v>0</v>
      </c>
      <c r="AB182" s="228" t="str">
        <f t="shared" si="55"/>
        <v>TantalumJiuJiang JinXin Nonferrous Metals Co., Ltd.</v>
      </c>
    </row>
    <row r="183" spans="1:28" s="227" customFormat="1" ht="54">
      <c r="A183" s="302" t="s">
        <v>732</v>
      </c>
      <c r="B183" s="293" t="s">
        <v>1100</v>
      </c>
      <c r="C183" s="294" t="s">
        <v>44</v>
      </c>
      <c r="D183" s="295" t="s">
        <v>44</v>
      </c>
      <c r="E183" s="293" t="s">
        <v>1069</v>
      </c>
      <c r="F183" s="293" t="s">
        <v>732</v>
      </c>
      <c r="G183" s="293" t="s">
        <v>13177</v>
      </c>
      <c r="H183" s="301" t="s">
        <v>15820</v>
      </c>
      <c r="I183" s="297" t="s">
        <v>1682</v>
      </c>
      <c r="J183" s="297" t="s">
        <v>13531</v>
      </c>
      <c r="K183" s="298" t="s">
        <v>15817</v>
      </c>
      <c r="L183" s="298" t="s">
        <v>15817</v>
      </c>
      <c r="M183" s="298" t="s">
        <v>15817</v>
      </c>
      <c r="N183" s="298" t="s">
        <v>15817</v>
      </c>
      <c r="O183" s="298" t="s">
        <v>15817</v>
      </c>
      <c r="P183" s="299" t="s">
        <v>15818</v>
      </c>
      <c r="Q183" s="300" t="s">
        <v>15817</v>
      </c>
      <c r="R183" s="182" t="str">
        <f ca="1">IF(ISERROR($V183),"",OFFSET('Smelter Look-up'!$C$4,$V183-4,0)&amp;"")</f>
        <v>Jiujiang Tanbre Co., Ltd.</v>
      </c>
      <c r="S183" s="181" t="str">
        <f t="shared" ca="1" si="53"/>
        <v>CN</v>
      </c>
      <c r="T183" s="181" t="str">
        <f ca="1">IF(B183="","",IF(ISERROR(MATCH($J183,SorP!$B$1:$B$6226,0)),"",INDIRECT("'SorP'!$A$"&amp;MATCH($S183&amp;$J183,SorP!C:C,0))))</f>
        <v>CN-JX</v>
      </c>
      <c r="U183" s="201"/>
      <c r="V183" s="226">
        <f>IF(C183="",NA(),IF(OR(C183="Smelter not listed",C183="Smelter not yet identified"),MATCH($B183&amp;$D183,'Smelter Look-up'!$J:$J,0),MATCH($B183&amp;$C183,'Smelter Look-up'!$J:$J,0)))</f>
        <v>355</v>
      </c>
      <c r="X183" s="227">
        <f t="shared" si="54"/>
        <v>0</v>
      </c>
      <c r="AB183" s="228" t="str">
        <f t="shared" si="55"/>
        <v>TantalumJiujiang Tanbre Co., Ltd.</v>
      </c>
    </row>
    <row r="184" spans="1:28" s="227" customFormat="1" ht="108">
      <c r="A184" s="302" t="s">
        <v>1364</v>
      </c>
      <c r="B184" s="293" t="s">
        <v>1100</v>
      </c>
      <c r="C184" s="294" t="s">
        <v>2123</v>
      </c>
      <c r="D184" s="295" t="s">
        <v>2123</v>
      </c>
      <c r="E184" s="293" t="s">
        <v>1069</v>
      </c>
      <c r="F184" s="293" t="s">
        <v>1364</v>
      </c>
      <c r="G184" s="293" t="s">
        <v>13177</v>
      </c>
      <c r="H184" s="296" t="s">
        <v>15817</v>
      </c>
      <c r="I184" s="297" t="s">
        <v>1682</v>
      </c>
      <c r="J184" s="297" t="s">
        <v>13531</v>
      </c>
      <c r="K184" s="298" t="s">
        <v>15819</v>
      </c>
      <c r="L184" s="298" t="s">
        <v>15819</v>
      </c>
      <c r="M184" s="298" t="s">
        <v>15817</v>
      </c>
      <c r="N184" s="298" t="s">
        <v>15817</v>
      </c>
      <c r="O184" s="298" t="s">
        <v>15817</v>
      </c>
      <c r="P184" s="299" t="s">
        <v>15818</v>
      </c>
      <c r="Q184" s="300" t="s">
        <v>15817</v>
      </c>
      <c r="R184" s="182" t="str">
        <f ca="1">IF(ISERROR($V184),"",OFFSET('Smelter Look-up'!$C$4,$V184-4,0)&amp;"")</f>
        <v>Jiujiang Zhongao Tantalum &amp; Niobium Co., Ltd.</v>
      </c>
      <c r="S184" s="181" t="str">
        <f t="shared" ca="1" si="53"/>
        <v>CN</v>
      </c>
      <c r="T184" s="181" t="str">
        <f ca="1">IF(B184="","",IF(ISERROR(MATCH($J184,SorP!$B$1:$B$6226,0)),"",INDIRECT("'SorP'!$A$"&amp;MATCH($S184&amp;$J184,SorP!C:C,0))))</f>
        <v>CN-JX</v>
      </c>
      <c r="U184" s="201"/>
      <c r="V184" s="226">
        <f>IF(C184="",NA(),IF(OR(C184="Smelter not listed",C184="Smelter not yet identified"),MATCH($B184&amp;$D184,'Smelter Look-up'!$J:$J,0),MATCH($B184&amp;$C184,'Smelter Look-up'!$J:$J,0)))</f>
        <v>356</v>
      </c>
      <c r="X184" s="227">
        <f t="shared" si="54"/>
        <v>0</v>
      </c>
      <c r="AB184" s="228" t="str">
        <f t="shared" si="55"/>
        <v>TantalumJiujiang Zhongao Tantalum &amp; Niobium Co., Ltd.</v>
      </c>
    </row>
    <row r="185" spans="1:28" s="227" customFormat="1" ht="54">
      <c r="A185" s="302" t="s">
        <v>1388</v>
      </c>
      <c r="B185" s="293" t="s">
        <v>1100</v>
      </c>
      <c r="C185" s="294" t="s">
        <v>14950</v>
      </c>
      <c r="D185" s="295" t="s">
        <v>1387</v>
      </c>
      <c r="E185" s="293" t="s">
        <v>1082</v>
      </c>
      <c r="F185" s="293" t="s">
        <v>1388</v>
      </c>
      <c r="G185" s="293" t="s">
        <v>13177</v>
      </c>
      <c r="H185" s="296" t="s">
        <v>15817</v>
      </c>
      <c r="I185" s="297" t="s">
        <v>1705</v>
      </c>
      <c r="J185" s="297" t="s">
        <v>1706</v>
      </c>
      <c r="K185" s="298" t="s">
        <v>15819</v>
      </c>
      <c r="L185" s="298" t="s">
        <v>15819</v>
      </c>
      <c r="M185" s="298" t="s">
        <v>15817</v>
      </c>
      <c r="N185" s="298" t="s">
        <v>15817</v>
      </c>
      <c r="O185" s="298" t="s">
        <v>15817</v>
      </c>
      <c r="P185" s="299" t="s">
        <v>15818</v>
      </c>
      <c r="Q185" s="300" t="s">
        <v>15817</v>
      </c>
      <c r="R185" s="182" t="str">
        <f ca="1">IF(ISERROR($V185),"",OFFSET('Smelter Look-up'!$C$4,$V185-4,0)&amp;"")</f>
        <v>KEMET de Mexico</v>
      </c>
      <c r="S185" s="181" t="str">
        <f t="shared" ref="S185:S190" ca="1" si="56">IF(B185="","",IF(ISERROR(MATCH($E185,CL,0)),"Unknown",INDIRECT("'C'!$A$"&amp;MATCH($E185,CL,0)+1)))</f>
        <v>MX</v>
      </c>
      <c r="T185" s="181" t="str">
        <f ca="1">IF(B185="","",IF(ISERROR(MATCH($J185,SorP!$B$1:$B$6226,0)),"",INDIRECT("'SorP'!$A$"&amp;MATCH($S185&amp;$J185,SorP!C:C,0))))</f>
        <v>MX-TAM</v>
      </c>
      <c r="U185" s="201"/>
      <c r="V185" s="226">
        <f>IF(C185="",NA(),IF(OR(C185="Smelter not listed",C185="Smelter not yet identified"),MATCH($B185&amp;$D185,'Smelter Look-up'!$J:$J,0),MATCH($B185&amp;$C185,'Smelter Look-up'!$J:$J,0)))</f>
        <v>358</v>
      </c>
      <c r="X185" s="227">
        <f t="shared" ref="X185:X190" si="57">IF(AND(C185="Smelter not listed",OR(LEN(D185)=0,LEN(E185)=0)),1,0)</f>
        <v>0</v>
      </c>
      <c r="AB185" s="228" t="str">
        <f t="shared" ref="AB185:AB190" si="58">B185&amp;C185</f>
        <v>TantalumKEMET de Mexico</v>
      </c>
    </row>
    <row r="186" spans="1:28" s="227" customFormat="1" ht="40.5">
      <c r="A186" s="302" t="s">
        <v>733</v>
      </c>
      <c r="B186" s="293" t="s">
        <v>1100</v>
      </c>
      <c r="C186" s="294" t="s">
        <v>15301</v>
      </c>
      <c r="D186" s="295" t="s">
        <v>45</v>
      </c>
      <c r="E186" s="293" t="s">
        <v>1065</v>
      </c>
      <c r="F186" s="293" t="s">
        <v>733</v>
      </c>
      <c r="G186" s="293" t="s">
        <v>13177</v>
      </c>
      <c r="H186" s="296" t="s">
        <v>15817</v>
      </c>
      <c r="I186" s="297" t="s">
        <v>1683</v>
      </c>
      <c r="J186" s="297" t="s">
        <v>1515</v>
      </c>
      <c r="K186" s="298" t="s">
        <v>15817</v>
      </c>
      <c r="L186" s="298" t="s">
        <v>15817</v>
      </c>
      <c r="M186" s="298" t="s">
        <v>15817</v>
      </c>
      <c r="N186" s="298" t="s">
        <v>15817</v>
      </c>
      <c r="O186" s="298" t="s">
        <v>15817</v>
      </c>
      <c r="P186" s="299" t="s">
        <v>15818</v>
      </c>
      <c r="Q186" s="300" t="s">
        <v>15817</v>
      </c>
      <c r="R186" s="182" t="str">
        <f ca="1">IF(ISERROR($V186),"",OFFSET('Smelter Look-up'!$C$4,$V186-4,0)&amp;"")</f>
        <v>AMG Brasil</v>
      </c>
      <c r="S186" s="181" t="str">
        <f t="shared" ca="1" si="56"/>
        <v>BR</v>
      </c>
      <c r="T186" s="181" t="str">
        <f ca="1">IF(B186="","",IF(ISERROR(MATCH($J186,SorP!$B$1:$B$6226,0)),"",INDIRECT("'SorP'!$A$"&amp;MATCH($S186&amp;$J186,SorP!C:C,0))))</f>
        <v>BR-MG</v>
      </c>
      <c r="U186" s="201"/>
      <c r="V186" s="226">
        <f>IF(C186="",NA(),IF(OR(C186="Smelter not listed",C186="Smelter not yet identified"),MATCH($B186&amp;$D186,'Smelter Look-up'!$J:$J,0),MATCH($B186&amp;$C186,'Smelter Look-up'!$J:$J,0)))</f>
        <v>333</v>
      </c>
      <c r="X186" s="227">
        <f t="shared" si="57"/>
        <v>0</v>
      </c>
      <c r="AB186" s="228" t="str">
        <f t="shared" si="58"/>
        <v>TantalumAMG Brasil</v>
      </c>
    </row>
    <row r="187" spans="1:28" s="227" customFormat="1" ht="67.5">
      <c r="A187" s="302" t="s">
        <v>1383</v>
      </c>
      <c r="B187" s="293" t="s">
        <v>1100</v>
      </c>
      <c r="C187" s="294" t="s">
        <v>15338</v>
      </c>
      <c r="D187" s="295" t="s">
        <v>15338</v>
      </c>
      <c r="E187" s="293" t="s">
        <v>2384</v>
      </c>
      <c r="F187" s="293" t="s">
        <v>1383</v>
      </c>
      <c r="G187" s="293" t="s">
        <v>13177</v>
      </c>
      <c r="H187" s="301" t="s">
        <v>15820</v>
      </c>
      <c r="I187" s="297" t="s">
        <v>1711</v>
      </c>
      <c r="J187" s="297" t="s">
        <v>1591</v>
      </c>
      <c r="K187" s="298" t="s">
        <v>15817</v>
      </c>
      <c r="L187" s="298" t="s">
        <v>15817</v>
      </c>
      <c r="M187" s="298" t="s">
        <v>15817</v>
      </c>
      <c r="N187" s="298" t="s">
        <v>15817</v>
      </c>
      <c r="O187" s="298" t="s">
        <v>15817</v>
      </c>
      <c r="P187" s="299" t="s">
        <v>15818</v>
      </c>
      <c r="Q187" s="300" t="s">
        <v>15817</v>
      </c>
      <c r="R187" s="182" t="str">
        <f ca="1">IF(ISERROR($V187),"",OFFSET('Smelter Look-up'!$C$4,$V187-4,0)&amp;"")</f>
        <v>Materion Newton Inc.</v>
      </c>
      <c r="S187" s="181" t="str">
        <f t="shared" ca="1" si="56"/>
        <v>US</v>
      </c>
      <c r="T187" s="181" t="str">
        <f ca="1">IF(B187="","",IF(ISERROR(MATCH($J187,SorP!$B$1:$B$6226,0)),"",INDIRECT("'SorP'!$A$"&amp;MATCH($S187&amp;$J187,SorP!C:C,0))))</f>
        <v>US-MA</v>
      </c>
      <c r="U187" s="201"/>
      <c r="V187" s="226">
        <f>IF(C187="",NA(),IF(OR(C187="Smelter not listed",C187="Smelter not yet identified"),MATCH($B187&amp;$D187,'Smelter Look-up'!$J:$J,0),MATCH($B187&amp;$C187,'Smelter Look-up'!$J:$J,0)))</f>
        <v>360</v>
      </c>
      <c r="X187" s="227">
        <f t="shared" si="57"/>
        <v>0</v>
      </c>
      <c r="AB187" s="228" t="str">
        <f t="shared" si="58"/>
        <v>TantalumMaterion Newton Inc.</v>
      </c>
    </row>
    <row r="188" spans="1:28" s="227" customFormat="1" ht="81">
      <c r="A188" s="302" t="s">
        <v>734</v>
      </c>
      <c r="B188" s="293" t="s">
        <v>1100</v>
      </c>
      <c r="C188" s="294" t="s">
        <v>2107</v>
      </c>
      <c r="D188" s="295" t="s">
        <v>2107</v>
      </c>
      <c r="E188" s="293" t="s">
        <v>1075</v>
      </c>
      <c r="F188" s="293" t="s">
        <v>734</v>
      </c>
      <c r="G188" s="293" t="s">
        <v>13177</v>
      </c>
      <c r="H188" s="301" t="s">
        <v>15820</v>
      </c>
      <c r="I188" s="297" t="s">
        <v>1684</v>
      </c>
      <c r="J188" s="297" t="s">
        <v>15280</v>
      </c>
      <c r="K188" s="298" t="s">
        <v>15817</v>
      </c>
      <c r="L188" s="298" t="s">
        <v>15817</v>
      </c>
      <c r="M188" s="298" t="s">
        <v>15817</v>
      </c>
      <c r="N188" s="298" t="s">
        <v>15817</v>
      </c>
      <c r="O188" s="298" t="s">
        <v>15826</v>
      </c>
      <c r="P188" s="299" t="s">
        <v>15818</v>
      </c>
      <c r="Q188" s="300" t="s">
        <v>15889</v>
      </c>
      <c r="R188" s="182" t="str">
        <f ca="1">IF(ISERROR($V188),"",OFFSET('Smelter Look-up'!$C$4,$V188-4,0)&amp;"")</f>
        <v>Metallurgical Products India Pvt., Ltd.</v>
      </c>
      <c r="S188" s="181" t="str">
        <f t="shared" ca="1" si="56"/>
        <v>IN</v>
      </c>
      <c r="T188" s="181" t="str">
        <f ca="1">IF(B188="","",IF(ISERROR(MATCH($J188,SorP!$B$1:$B$6226,0)),"",INDIRECT("'SorP'!$A$"&amp;MATCH($S188&amp;$J188,SorP!C:C,0))))</f>
        <v>IN-MH</v>
      </c>
      <c r="U188" s="201"/>
      <c r="V188" s="226">
        <f>IF(C188="",NA(),IF(OR(C188="Smelter not listed",C188="Smelter not yet identified"),MATCH($B188&amp;$D188,'Smelter Look-up'!$J:$J,0),MATCH($B188&amp;$C188,'Smelter Look-up'!$J:$J,0)))</f>
        <v>362</v>
      </c>
      <c r="X188" s="227">
        <f t="shared" si="57"/>
        <v>0</v>
      </c>
      <c r="AB188" s="228" t="str">
        <f t="shared" si="58"/>
        <v>TantalumMetallurgical Products India Pvt., Ltd.</v>
      </c>
    </row>
    <row r="189" spans="1:28" s="227" customFormat="1" ht="67.5">
      <c r="A189" s="302" t="s">
        <v>735</v>
      </c>
      <c r="B189" s="293" t="s">
        <v>1100</v>
      </c>
      <c r="C189" s="294" t="s">
        <v>12377</v>
      </c>
      <c r="D189" s="295" t="s">
        <v>12377</v>
      </c>
      <c r="E189" s="293" t="s">
        <v>1065</v>
      </c>
      <c r="F189" s="293" t="s">
        <v>735</v>
      </c>
      <c r="G189" s="293" t="s">
        <v>13177</v>
      </c>
      <c r="H189" s="296" t="s">
        <v>15905</v>
      </c>
      <c r="I189" s="297" t="s">
        <v>1686</v>
      </c>
      <c r="J189" s="297" t="s">
        <v>1687</v>
      </c>
      <c r="K189" s="298" t="s">
        <v>15906</v>
      </c>
      <c r="L189" s="298" t="s">
        <v>15907</v>
      </c>
      <c r="M189" s="298" t="s">
        <v>15881</v>
      </c>
      <c r="N189" s="298" t="s">
        <v>15845</v>
      </c>
      <c r="O189" s="298" t="s">
        <v>15845</v>
      </c>
      <c r="P189" s="299" t="s">
        <v>15818</v>
      </c>
      <c r="Q189" s="300" t="s">
        <v>15882</v>
      </c>
      <c r="R189" s="182" t="str">
        <f ca="1">IF(ISERROR($V189),"",OFFSET('Smelter Look-up'!$C$4,$V189-4,0)&amp;"")</f>
        <v>Mineracao Taboca S.A.</v>
      </c>
      <c r="S189" s="181" t="str">
        <f t="shared" ca="1" si="56"/>
        <v>BR</v>
      </c>
      <c r="T189" s="181" t="str">
        <f ca="1">IF(B189="","",IF(ISERROR(MATCH($J189,SorP!$B$1:$B$6226,0)),"",INDIRECT("'SorP'!$A$"&amp;MATCH($S189&amp;$J189,SorP!C:C,0))))</f>
        <v>BR-AM</v>
      </c>
      <c r="U189" s="201"/>
      <c r="V189" s="226">
        <f>IF(C189="",NA(),IF(OR(C189="Smelter not listed",C189="Smelter not yet identified"),MATCH($B189&amp;$D189,'Smelter Look-up'!$J:$J,0),MATCH($B189&amp;$C189,'Smelter Look-up'!$J:$J,0)))</f>
        <v>363</v>
      </c>
      <c r="X189" s="227">
        <f t="shared" si="57"/>
        <v>0</v>
      </c>
      <c r="AB189" s="228" t="str">
        <f t="shared" si="58"/>
        <v>TantalumMineracao Taboca S.A.</v>
      </c>
    </row>
    <row r="190" spans="1:28" s="227" customFormat="1" ht="81">
      <c r="A190" s="302" t="s">
        <v>736</v>
      </c>
      <c r="B190" s="293" t="s">
        <v>1100</v>
      </c>
      <c r="C190" s="294" t="s">
        <v>1196</v>
      </c>
      <c r="D190" s="295" t="s">
        <v>1196</v>
      </c>
      <c r="E190" s="293" t="s">
        <v>1077</v>
      </c>
      <c r="F190" s="293" t="s">
        <v>736</v>
      </c>
      <c r="G190" s="293" t="s">
        <v>13177</v>
      </c>
      <c r="H190" s="296" t="s">
        <v>15817</v>
      </c>
      <c r="I190" s="297" t="s">
        <v>1688</v>
      </c>
      <c r="J190" s="297" t="s">
        <v>1689</v>
      </c>
      <c r="K190" s="298" t="s">
        <v>15817</v>
      </c>
      <c r="L190" s="298" t="s">
        <v>15817</v>
      </c>
      <c r="M190" s="298" t="s">
        <v>15817</v>
      </c>
      <c r="N190" s="298" t="s">
        <v>15817</v>
      </c>
      <c r="O190" s="298" t="s">
        <v>15817</v>
      </c>
      <c r="P190" s="299" t="s">
        <v>15818</v>
      </c>
      <c r="Q190" s="300" t="s">
        <v>15817</v>
      </c>
      <c r="R190" s="182" t="str">
        <f ca="1">IF(ISERROR($V190),"",OFFSET('Smelter Look-up'!$C$4,$V190-4,0)&amp;"")</f>
        <v>Mitsui Mining and Smelting Co., Ltd.</v>
      </c>
      <c r="S190" s="181" t="str">
        <f t="shared" ca="1" si="56"/>
        <v>JP</v>
      </c>
      <c r="T190" s="181" t="str">
        <f ca="1">IF(B190="","",IF(ISERROR(MATCH($J190,SorP!$B$1:$B$6226,0)),"",INDIRECT("'SorP'!$A$"&amp;MATCH($S190&amp;$J190,SorP!C:C,0))))</f>
        <v>JP-40</v>
      </c>
      <c r="U190" s="201"/>
      <c r="V190" s="226">
        <f>IF(C190="",NA(),IF(OR(C190="Smelter not listed",C190="Smelter not yet identified"),MATCH($B190&amp;$D190,'Smelter Look-up'!$J:$J,0),MATCH($B190&amp;$C190,'Smelter Look-up'!$J:$J,0)))</f>
        <v>367</v>
      </c>
      <c r="X190" s="227">
        <f t="shared" si="57"/>
        <v>0</v>
      </c>
      <c r="AB190" s="228" t="str">
        <f t="shared" si="58"/>
        <v>TantalumMitsui Mining and Smelting Co., Ltd.</v>
      </c>
    </row>
    <row r="191" spans="1:28" s="227" customFormat="1" ht="94.5">
      <c r="A191" s="302" t="s">
        <v>738</v>
      </c>
      <c r="B191" s="293" t="s">
        <v>1100</v>
      </c>
      <c r="C191" s="294" t="s">
        <v>999</v>
      </c>
      <c r="D191" s="295" t="s">
        <v>999</v>
      </c>
      <c r="E191" s="293" t="s">
        <v>1069</v>
      </c>
      <c r="F191" s="293" t="s">
        <v>738</v>
      </c>
      <c r="G191" s="293" t="s">
        <v>13177</v>
      </c>
      <c r="H191" s="301" t="s">
        <v>15820</v>
      </c>
      <c r="I191" s="297" t="s">
        <v>1692</v>
      </c>
      <c r="J191" s="297" t="s">
        <v>13517</v>
      </c>
      <c r="K191" s="298" t="s">
        <v>15817</v>
      </c>
      <c r="L191" s="298" t="s">
        <v>15817</v>
      </c>
      <c r="M191" s="298" t="s">
        <v>15817</v>
      </c>
      <c r="N191" s="298" t="s">
        <v>15817</v>
      </c>
      <c r="O191" s="298" t="s">
        <v>15908</v>
      </c>
      <c r="P191" s="299" t="s">
        <v>15818</v>
      </c>
      <c r="Q191" s="300" t="s">
        <v>15889</v>
      </c>
      <c r="R191" s="182" t="str">
        <f ca="1">IF(ISERROR($V191),"",OFFSET('Smelter Look-up'!$C$4,$V191-4,0)&amp;"")</f>
        <v>Ningxia Orient Tantalum Industry Co., Ltd.</v>
      </c>
      <c r="S191" s="181" t="str">
        <f t="shared" ref="S191:S199" ca="1" si="59">IF(B191="","",IF(ISERROR(MATCH($E191,CL,0)),"Unknown",INDIRECT("'C'!$A$"&amp;MATCH($E191,CL,0)+1)))</f>
        <v>CN</v>
      </c>
      <c r="T191" s="181" t="str">
        <f ca="1">IF(B191="","",IF(ISERROR(MATCH($J191,SorP!$B$1:$B$6226,0)),"",INDIRECT("'SorP'!$A$"&amp;MATCH($S191&amp;$J191,SorP!C:C,0))))</f>
        <v>CN-NX</v>
      </c>
      <c r="U191" s="201"/>
      <c r="V191" s="226">
        <f>IF(C191="",NA(),IF(OR(C191="Smelter not listed",C191="Smelter not yet identified"),MATCH($B191&amp;$D191,'Smelter Look-up'!$J:$J,0),MATCH($B191&amp;$C191,'Smelter Look-up'!$J:$J,0)))</f>
        <v>370</v>
      </c>
      <c r="X191" s="227">
        <f t="shared" ref="X191:X199" si="60">IF(AND(C191="Smelter not listed",OR(LEN(D191)=0,LEN(E191)=0)),1,0)</f>
        <v>0</v>
      </c>
      <c r="AB191" s="228" t="str">
        <f t="shared" ref="AB191:AB199" si="61">B191&amp;C191</f>
        <v>TantalumNingxia Orient Tantalum Industry Co., Ltd.</v>
      </c>
    </row>
    <row r="192" spans="1:28" s="227" customFormat="1" ht="54">
      <c r="A192" s="302" t="s">
        <v>737</v>
      </c>
      <c r="B192" s="293" t="s">
        <v>1100</v>
      </c>
      <c r="C192" s="294" t="s">
        <v>2478</v>
      </c>
      <c r="D192" s="295" t="s">
        <v>2478</v>
      </c>
      <c r="E192" s="293" t="s">
        <v>1072</v>
      </c>
      <c r="F192" s="293" t="s">
        <v>737</v>
      </c>
      <c r="G192" s="293" t="s">
        <v>13177</v>
      </c>
      <c r="H192" s="296" t="s">
        <v>15817</v>
      </c>
      <c r="I192" s="297" t="s">
        <v>1690</v>
      </c>
      <c r="J192" s="297" t="s">
        <v>1691</v>
      </c>
      <c r="K192" s="298" t="s">
        <v>15819</v>
      </c>
      <c r="L192" s="298" t="s">
        <v>15819</v>
      </c>
      <c r="M192" s="298" t="s">
        <v>15817</v>
      </c>
      <c r="N192" s="298" t="s">
        <v>15817</v>
      </c>
      <c r="O192" s="298" t="s">
        <v>15817</v>
      </c>
      <c r="P192" s="299" t="s">
        <v>15818</v>
      </c>
      <c r="Q192" s="300" t="s">
        <v>15817</v>
      </c>
      <c r="R192" s="182" t="str">
        <f ca="1">IF(ISERROR($V192),"",OFFSET('Smelter Look-up'!$C$4,$V192-4,0)&amp;"")</f>
        <v>NPM Silmet AS</v>
      </c>
      <c r="S192" s="181" t="str">
        <f t="shared" ca="1" si="59"/>
        <v>EE</v>
      </c>
      <c r="T192" s="181" t="str">
        <f ca="1">IF(B192="","",IF(ISERROR(MATCH($J192,SorP!$B$1:$B$6226,0)),"",INDIRECT("'SorP'!$A$"&amp;MATCH($S192&amp;$J192,SorP!C:C,0))))</f>
        <v>EE-45</v>
      </c>
      <c r="U192" s="201"/>
      <c r="V192" s="226">
        <f>IF(C192="",NA(),IF(OR(C192="Smelter not listed",C192="Smelter not yet identified"),MATCH($B192&amp;$D192,'Smelter Look-up'!$J:$J,0),MATCH($B192&amp;$C192,'Smelter Look-up'!$J:$J,0)))</f>
        <v>371</v>
      </c>
      <c r="X192" s="227">
        <f t="shared" si="60"/>
        <v>0</v>
      </c>
      <c r="AB192" s="228" t="str">
        <f t="shared" si="61"/>
        <v>TantalumNPM Silmet AS</v>
      </c>
    </row>
    <row r="193" spans="1:28" s="227" customFormat="1" ht="54">
      <c r="A193" s="302" t="s">
        <v>737</v>
      </c>
      <c r="B193" s="293" t="s">
        <v>1100</v>
      </c>
      <c r="C193" s="294" t="s">
        <v>2478</v>
      </c>
      <c r="D193" s="295" t="s">
        <v>2478</v>
      </c>
      <c r="E193" s="293" t="s">
        <v>1072</v>
      </c>
      <c r="F193" s="293" t="s">
        <v>737</v>
      </c>
      <c r="G193" s="293" t="s">
        <v>13177</v>
      </c>
      <c r="H193" s="301" t="s">
        <v>15820</v>
      </c>
      <c r="I193" s="297" t="s">
        <v>1690</v>
      </c>
      <c r="J193" s="297" t="s">
        <v>1691</v>
      </c>
      <c r="K193" s="298" t="s">
        <v>15817</v>
      </c>
      <c r="L193" s="298" t="s">
        <v>15817</v>
      </c>
      <c r="M193" s="298" t="s">
        <v>15817</v>
      </c>
      <c r="N193" s="298" t="s">
        <v>15817</v>
      </c>
      <c r="O193" s="298" t="s">
        <v>15817</v>
      </c>
      <c r="P193" s="299" t="s">
        <v>15818</v>
      </c>
      <c r="Q193" s="300" t="s">
        <v>15817</v>
      </c>
      <c r="R193" s="182" t="str">
        <f ca="1">IF(ISERROR($V193),"",OFFSET('Smelter Look-up'!$C$4,$V193-4,0)&amp;"")</f>
        <v>NPM Silmet AS</v>
      </c>
      <c r="S193" s="181" t="str">
        <f t="shared" ca="1" si="59"/>
        <v>EE</v>
      </c>
      <c r="T193" s="181" t="str">
        <f ca="1">IF(B193="","",IF(ISERROR(MATCH($J193,SorP!$B$1:$B$6226,0)),"",INDIRECT("'SorP'!$A$"&amp;MATCH($S193&amp;$J193,SorP!C:C,0))))</f>
        <v>EE-45</v>
      </c>
      <c r="U193" s="201"/>
      <c r="V193" s="226">
        <f>IF(C193="",NA(),IF(OR(C193="Smelter not listed",C193="Smelter not yet identified"),MATCH($B193&amp;$D193,'Smelter Look-up'!$J:$J,0),MATCH($B193&amp;$C193,'Smelter Look-up'!$J:$J,0)))</f>
        <v>371</v>
      </c>
      <c r="X193" s="227">
        <f t="shared" si="60"/>
        <v>0</v>
      </c>
      <c r="AB193" s="228" t="str">
        <f t="shared" si="61"/>
        <v>TantalumNPM Silmet AS</v>
      </c>
    </row>
    <row r="194" spans="1:28" s="227" customFormat="1" ht="40.5">
      <c r="A194" s="302" t="s">
        <v>15340</v>
      </c>
      <c r="B194" s="293" t="s">
        <v>1100</v>
      </c>
      <c r="C194" s="294" t="s">
        <v>15339</v>
      </c>
      <c r="D194" s="295" t="s">
        <v>15339</v>
      </c>
      <c r="E194" s="293" t="s">
        <v>13050</v>
      </c>
      <c r="F194" s="293" t="s">
        <v>15340</v>
      </c>
      <c r="G194" s="293" t="s">
        <v>13177</v>
      </c>
      <c r="H194" s="296" t="s">
        <v>15817</v>
      </c>
      <c r="I194" s="297" t="s">
        <v>15622</v>
      </c>
      <c r="J194" s="297" t="s">
        <v>4812</v>
      </c>
      <c r="K194" s="298" t="s">
        <v>15817</v>
      </c>
      <c r="L194" s="298" t="s">
        <v>15817</v>
      </c>
      <c r="M194" s="298" t="s">
        <v>15817</v>
      </c>
      <c r="N194" s="298" t="s">
        <v>15817</v>
      </c>
      <c r="O194" s="298" t="s">
        <v>15817</v>
      </c>
      <c r="P194" s="299" t="s">
        <v>15818</v>
      </c>
      <c r="Q194" s="300" t="s">
        <v>15817</v>
      </c>
      <c r="R194" s="182" t="str">
        <f ca="1">IF(ISERROR($V194),"",OFFSET('Smelter Look-up'!$C$4,$V194-4,0)&amp;"")</f>
        <v>PowerX Ltd.</v>
      </c>
      <c r="S194" s="181" t="str">
        <f t="shared" ca="1" si="59"/>
        <v>RW</v>
      </c>
      <c r="T194" s="181" t="str">
        <f ca="1">IF(B194="","",IF(ISERROR(MATCH($J194,SorP!$B$1:$B$6226,0)),"",INDIRECT("'SorP'!$A$"&amp;MATCH($S194&amp;$J194,SorP!C:C,0))))</f>
        <v>RW-02</v>
      </c>
      <c r="U194" s="201"/>
      <c r="V194" s="226">
        <f>IF(C194="",NA(),IF(OR(C194="Smelter not listed",C194="Smelter not yet identified"),MATCH($B194&amp;$D194,'Smelter Look-up'!$J:$J,0),MATCH($B194&amp;$C194,'Smelter Look-up'!$J:$J,0)))</f>
        <v>372</v>
      </c>
      <c r="X194" s="227">
        <f t="shared" si="60"/>
        <v>0</v>
      </c>
      <c r="AB194" s="228" t="str">
        <f t="shared" si="61"/>
        <v>TantalumPowerX Ltd.</v>
      </c>
    </row>
    <row r="195" spans="1:28" s="227" customFormat="1" ht="40.5">
      <c r="A195" s="302" t="s">
        <v>15909</v>
      </c>
      <c r="B195" s="293" t="s">
        <v>1100</v>
      </c>
      <c r="C195" s="294" t="s">
        <v>15910</v>
      </c>
      <c r="D195" s="295" t="s">
        <v>15910</v>
      </c>
      <c r="E195" s="293" t="s">
        <v>2384</v>
      </c>
      <c r="F195" s="293" t="s">
        <v>15909</v>
      </c>
      <c r="G195" s="293" t="s">
        <v>13177</v>
      </c>
      <c r="H195" s="296" t="s">
        <v>15911</v>
      </c>
      <c r="I195" s="297" t="s">
        <v>15912</v>
      </c>
      <c r="J195" s="297" t="s">
        <v>2215</v>
      </c>
      <c r="K195" s="298" t="s">
        <v>15913</v>
      </c>
      <c r="L195" s="298" t="s">
        <v>15914</v>
      </c>
      <c r="M195" s="298" t="s">
        <v>15881</v>
      </c>
      <c r="N195" s="298" t="s">
        <v>15915</v>
      </c>
      <c r="O195" s="298" t="s">
        <v>15916</v>
      </c>
      <c r="P195" s="299" t="s">
        <v>15822</v>
      </c>
      <c r="Q195" s="300" t="s">
        <v>15882</v>
      </c>
      <c r="R195" s="182" t="str">
        <f ca="1">IF(ISERROR($V195),"",OFFSET('Smelter Look-up'!$C$4,$V195-4,0)&amp;"")</f>
        <v/>
      </c>
      <c r="S195" s="181" t="str">
        <f t="shared" ca="1" si="59"/>
        <v>US</v>
      </c>
      <c r="T195" s="181" t="str">
        <f ca="1">IF(B195="","",IF(ISERROR(MATCH($J195,SorP!$B$1:$B$6226,0)),"",INDIRECT("'SorP'!$A$"&amp;MATCH($S195&amp;$J195,SorP!C:C,0))))</f>
        <v>US-TX</v>
      </c>
      <c r="U195" s="201"/>
      <c r="V195" s="226" t="e">
        <f>IF(C195="",NA(),IF(OR(C195="Smelter not listed",C195="Smelter not yet identified"),MATCH($B195&amp;$D195,'Smelter Look-up'!$J:$J,0),MATCH($B195&amp;$C195,'Smelter Look-up'!$J:$J,0)))</f>
        <v>#N/A</v>
      </c>
      <c r="X195" s="227">
        <f t="shared" si="60"/>
        <v>0</v>
      </c>
      <c r="AB195" s="228" t="str">
        <f t="shared" si="61"/>
        <v>TantalumQuantumClean</v>
      </c>
    </row>
    <row r="196" spans="1:28" s="227" customFormat="1" ht="81">
      <c r="A196" s="302" t="s">
        <v>1716</v>
      </c>
      <c r="B196" s="293" t="s">
        <v>1100</v>
      </c>
      <c r="C196" s="294" t="s">
        <v>12381</v>
      </c>
      <c r="D196" s="295" t="s">
        <v>12381</v>
      </c>
      <c r="E196" s="293" t="s">
        <v>1065</v>
      </c>
      <c r="F196" s="293" t="s">
        <v>1716</v>
      </c>
      <c r="G196" s="293" t="s">
        <v>13177</v>
      </c>
      <c r="H196" s="296" t="s">
        <v>15917</v>
      </c>
      <c r="I196" s="297" t="s">
        <v>1683</v>
      </c>
      <c r="J196" s="297" t="s">
        <v>1717</v>
      </c>
      <c r="K196" s="298" t="s">
        <v>15918</v>
      </c>
      <c r="L196" s="298" t="s">
        <v>15919</v>
      </c>
      <c r="M196" s="298" t="s">
        <v>15881</v>
      </c>
      <c r="N196" s="298" t="s">
        <v>15845</v>
      </c>
      <c r="O196" s="298" t="s">
        <v>15845</v>
      </c>
      <c r="P196" s="299" t="s">
        <v>15818</v>
      </c>
      <c r="Q196" s="300" t="s">
        <v>15882</v>
      </c>
      <c r="R196" s="182" t="str">
        <f ca="1">IF(ISERROR($V196),"",OFFSET('Smelter Look-up'!$C$4,$V196-4,0)&amp;"")</f>
        <v>Resind Industria e Comercio Ltda.</v>
      </c>
      <c r="S196" s="181" t="str">
        <f t="shared" ca="1" si="59"/>
        <v>BR</v>
      </c>
      <c r="T196" s="181" t="str">
        <f ca="1">IF(B196="","",IF(ISERROR(MATCH($J196,SorP!$B$1:$B$6226,0)),"",INDIRECT("'SorP'!$A$"&amp;MATCH($S196&amp;$J196,SorP!C:C,0))))</f>
        <v>BR-MG</v>
      </c>
      <c r="U196" s="201"/>
      <c r="V196" s="226">
        <f>IF(C196="",NA(),IF(OR(C196="Smelter not listed",C196="Smelter not yet identified"),MATCH($B196&amp;$D196,'Smelter Look-up'!$J:$J,0),MATCH($B196&amp;$C196,'Smelter Look-up'!$J:$J,0)))</f>
        <v>374</v>
      </c>
      <c r="X196" s="227">
        <f t="shared" si="60"/>
        <v>0</v>
      </c>
      <c r="AB196" s="228" t="str">
        <f t="shared" si="61"/>
        <v>TantalumResind Industria e Comercio Ltda.</v>
      </c>
    </row>
    <row r="197" spans="1:28" s="227" customFormat="1" ht="121.5">
      <c r="A197" s="302" t="s">
        <v>14952</v>
      </c>
      <c r="B197" s="293" t="s">
        <v>1100</v>
      </c>
      <c r="C197" s="294" t="s">
        <v>15302</v>
      </c>
      <c r="D197" s="295" t="s">
        <v>15302</v>
      </c>
      <c r="E197" s="293" t="s">
        <v>1069</v>
      </c>
      <c r="F197" s="293" t="s">
        <v>14952</v>
      </c>
      <c r="G197" s="293" t="s">
        <v>13177</v>
      </c>
      <c r="H197" s="296" t="s">
        <v>15817</v>
      </c>
      <c r="I197" s="297" t="s">
        <v>15687</v>
      </c>
      <c r="J197" s="297" t="s">
        <v>13544</v>
      </c>
      <c r="K197" s="298" t="s">
        <v>15817</v>
      </c>
      <c r="L197" s="298" t="s">
        <v>15817</v>
      </c>
      <c r="M197" s="298" t="s">
        <v>15817</v>
      </c>
      <c r="N197" s="298" t="s">
        <v>15817</v>
      </c>
      <c r="O197" s="298" t="s">
        <v>15817</v>
      </c>
      <c r="P197" s="299" t="s">
        <v>15818</v>
      </c>
      <c r="Q197" s="300" t="s">
        <v>15817</v>
      </c>
      <c r="R197" s="182" t="str">
        <f ca="1">IF(ISERROR($V197),"",OFFSET('Smelter Look-up'!$C$4,$V197-4,0)&amp;"")</f>
        <v>RFH Yancheng Jinye New Material Technology Co., Ltd.</v>
      </c>
      <c r="S197" s="181" t="str">
        <f t="shared" ca="1" si="59"/>
        <v>CN</v>
      </c>
      <c r="T197" s="181" t="str">
        <f ca="1">IF(B197="","",IF(ISERROR(MATCH($J197,SorP!$B$1:$B$6226,0)),"",INDIRECT("'SorP'!$A$"&amp;MATCH($S197&amp;$J197,SorP!C:C,0))))</f>
        <v>CN-JS</v>
      </c>
      <c r="U197" s="201"/>
      <c r="V197" s="226">
        <f>IF(C197="",NA(),IF(OR(C197="Smelter not listed",C197="Smelter not yet identified"),MATCH($B197&amp;$D197,'Smelter Look-up'!$J:$J,0),MATCH($B197&amp;$C197,'Smelter Look-up'!$J:$J,0)))</f>
        <v>378</v>
      </c>
      <c r="X197" s="227">
        <f t="shared" si="60"/>
        <v>0</v>
      </c>
      <c r="AB197" s="228" t="str">
        <f t="shared" si="61"/>
        <v>TantalumRFH Yancheng Jinye New Material Technology Co., Ltd.</v>
      </c>
    </row>
    <row r="198" spans="1:28" s="227" customFormat="1" ht="94.5">
      <c r="A198" s="302" t="s">
        <v>740</v>
      </c>
      <c r="B198" s="293" t="s">
        <v>1100</v>
      </c>
      <c r="C198" s="294" t="s">
        <v>1343</v>
      </c>
      <c r="D198" s="295" t="s">
        <v>1343</v>
      </c>
      <c r="E198" s="293" t="s">
        <v>854</v>
      </c>
      <c r="F198" s="293" t="s">
        <v>740</v>
      </c>
      <c r="G198" s="293" t="s">
        <v>13177</v>
      </c>
      <c r="H198" s="296" t="s">
        <v>15817</v>
      </c>
      <c r="I198" s="297" t="s">
        <v>1695</v>
      </c>
      <c r="J198" s="297" t="s">
        <v>9955</v>
      </c>
      <c r="K198" s="298" t="s">
        <v>15817</v>
      </c>
      <c r="L198" s="298" t="s">
        <v>15817</v>
      </c>
      <c r="M198" s="298" t="s">
        <v>15817</v>
      </c>
      <c r="N198" s="298" t="s">
        <v>15817</v>
      </c>
      <c r="O198" s="298" t="s">
        <v>15817</v>
      </c>
      <c r="P198" s="299" t="s">
        <v>15818</v>
      </c>
      <c r="Q198" s="300" t="s">
        <v>15817</v>
      </c>
      <c r="R198" s="182" t="str">
        <f ca="1">IF(ISERROR($V198),"",OFFSET('Smelter Look-up'!$C$4,$V198-4,0)&amp;"")</f>
        <v>Solikamsk Magnesium Works OAO</v>
      </c>
      <c r="S198" s="181" t="str">
        <f t="shared" ca="1" si="59"/>
        <v>RU</v>
      </c>
      <c r="T198" s="181" t="str">
        <f ca="1">IF(B198="","",IF(ISERROR(MATCH($J198,SorP!$B$1:$B$6226,0)),"",INDIRECT("'SorP'!$A$"&amp;MATCH($S198&amp;$J198,SorP!C:C,0))))</f>
        <v>RU-PER</v>
      </c>
      <c r="U198" s="201"/>
      <c r="V198" s="226">
        <f>IF(C198="",NA(),IF(OR(C198="Smelter not listed",C198="Smelter not yet identified"),MATCH($B198&amp;$D198,'Smelter Look-up'!$J:$J,0),MATCH($B198&amp;$C198,'Smelter Look-up'!$J:$J,0)))</f>
        <v>380</v>
      </c>
      <c r="X198" s="227">
        <f t="shared" si="60"/>
        <v>0</v>
      </c>
      <c r="AB198" s="228" t="str">
        <f t="shared" si="61"/>
        <v>TantalumSolikamsk Magnesium Works OAO</v>
      </c>
    </row>
    <row r="199" spans="1:28" s="227" customFormat="1" ht="54">
      <c r="A199" s="302" t="s">
        <v>741</v>
      </c>
      <c r="B199" s="293" t="s">
        <v>1100</v>
      </c>
      <c r="C199" s="294" t="s">
        <v>2397</v>
      </c>
      <c r="D199" s="295" t="s">
        <v>2397</v>
      </c>
      <c r="E199" s="293" t="s">
        <v>1077</v>
      </c>
      <c r="F199" s="293" t="s">
        <v>741</v>
      </c>
      <c r="G199" s="293" t="s">
        <v>13177</v>
      </c>
      <c r="H199" s="296" t="s">
        <v>15817</v>
      </c>
      <c r="I199" s="297" t="s">
        <v>1696</v>
      </c>
      <c r="J199" s="297" t="s">
        <v>1518</v>
      </c>
      <c r="K199" s="298" t="s">
        <v>15819</v>
      </c>
      <c r="L199" s="298" t="s">
        <v>15819</v>
      </c>
      <c r="M199" s="298" t="s">
        <v>15817</v>
      </c>
      <c r="N199" s="298" t="s">
        <v>15817</v>
      </c>
      <c r="O199" s="298" t="s">
        <v>15817</v>
      </c>
      <c r="P199" s="299" t="s">
        <v>15818</v>
      </c>
      <c r="Q199" s="300" t="s">
        <v>15817</v>
      </c>
      <c r="R199" s="182" t="str">
        <f ca="1">IF(ISERROR($V199),"",OFFSET('Smelter Look-up'!$C$4,$V199-4,0)&amp;"")</f>
        <v>Taki Chemical Co., Ltd.</v>
      </c>
      <c r="S199" s="181" t="str">
        <f t="shared" ca="1" si="59"/>
        <v>JP</v>
      </c>
      <c r="T199" s="181" t="str">
        <f ca="1">IF(B199="","",IF(ISERROR(MATCH($J199,SorP!$B$1:$B$6226,0)),"",INDIRECT("'SorP'!$A$"&amp;MATCH($S199&amp;$J199,SorP!C:C,0))))</f>
        <v>JP-28</v>
      </c>
      <c r="U199" s="201"/>
      <c r="V199" s="226">
        <f>IF(C199="",NA(),IF(OR(C199="Smelter not listed",C199="Smelter not yet identified"),MATCH($B199&amp;$D199,'Smelter Look-up'!$J:$J,0),MATCH($B199&amp;$C199,'Smelter Look-up'!$J:$J,0)))</f>
        <v>382</v>
      </c>
      <c r="X199" s="227">
        <f t="shared" si="60"/>
        <v>0</v>
      </c>
      <c r="AB199" s="228" t="str">
        <f t="shared" si="61"/>
        <v>TantalumTaki Chemical Co., Ltd.</v>
      </c>
    </row>
    <row r="200" spans="1:28" s="227" customFormat="1" ht="54">
      <c r="A200" s="302" t="s">
        <v>1380</v>
      </c>
      <c r="B200" s="293" t="s">
        <v>1100</v>
      </c>
      <c r="C200" s="294" t="s">
        <v>14946</v>
      </c>
      <c r="D200" s="295" t="s">
        <v>14946</v>
      </c>
      <c r="E200" s="293" t="s">
        <v>859</v>
      </c>
      <c r="F200" s="293" t="s">
        <v>1380</v>
      </c>
      <c r="G200" s="293" t="s">
        <v>13177</v>
      </c>
      <c r="H200" s="301" t="s">
        <v>15820</v>
      </c>
      <c r="I200" s="297" t="s">
        <v>1707</v>
      </c>
      <c r="J200" s="297" t="s">
        <v>1708</v>
      </c>
      <c r="K200" s="298" t="s">
        <v>15817</v>
      </c>
      <c r="L200" s="298" t="s">
        <v>15817</v>
      </c>
      <c r="M200" s="298" t="s">
        <v>15817</v>
      </c>
      <c r="N200" s="298" t="s">
        <v>15817</v>
      </c>
      <c r="O200" s="298" t="s">
        <v>15817</v>
      </c>
      <c r="P200" s="299" t="s">
        <v>15818</v>
      </c>
      <c r="Q200" s="300" t="s">
        <v>15817</v>
      </c>
      <c r="R200" s="182" t="str">
        <f ca="1">IF(ISERROR($V200),"",OFFSET('Smelter Look-up'!$C$4,$V200-4,0)&amp;"")</f>
        <v>TANIOBIS Co., Ltd.</v>
      </c>
      <c r="S200" s="181" t="str">
        <f t="shared" ref="S200:S204" ca="1" si="62">IF(B200="","",IF(ISERROR(MATCH($E200,CL,0)),"Unknown",INDIRECT("'C'!$A$"&amp;MATCH($E200,CL,0)+1)))</f>
        <v>TH</v>
      </c>
      <c r="T200" s="181" t="str">
        <f ca="1">IF(B200="","",IF(ISERROR(MATCH($J200,SorP!$B$1:$B$6226,0)),"",INDIRECT("'SorP'!$A$"&amp;MATCH($S200&amp;$J200,SorP!C:C,0))))</f>
        <v>TH-21</v>
      </c>
      <c r="U200" s="201"/>
      <c r="V200" s="226">
        <f>IF(C200="",NA(),IF(OR(C200="Smelter not listed",C200="Smelter not yet identified"),MATCH($B200&amp;$D200,'Smelter Look-up'!$J:$J,0),MATCH($B200&amp;$C200,'Smelter Look-up'!$J:$J,0)))</f>
        <v>384</v>
      </c>
      <c r="X200" s="227">
        <f t="shared" ref="X200:X204" si="63">IF(AND(C200="Smelter not listed",OR(LEN(D200)=0,LEN(E200)=0)),1,0)</f>
        <v>0</v>
      </c>
      <c r="AB200" s="228" t="str">
        <f t="shared" ref="AB200:AB204" si="64">B200&amp;C200</f>
        <v>TantalumTANIOBIS Co., Ltd.</v>
      </c>
    </row>
    <row r="201" spans="1:28" s="227" customFormat="1" ht="81">
      <c r="A201" s="302" t="s">
        <v>1386</v>
      </c>
      <c r="B201" s="293" t="s">
        <v>1100</v>
      </c>
      <c r="C201" s="294" t="s">
        <v>14948</v>
      </c>
      <c r="D201" s="295" t="s">
        <v>14948</v>
      </c>
      <c r="E201" s="293" t="s">
        <v>1070</v>
      </c>
      <c r="F201" s="293" t="s">
        <v>1386</v>
      </c>
      <c r="G201" s="293" t="s">
        <v>13177</v>
      </c>
      <c r="H201" s="296" t="s">
        <v>15817</v>
      </c>
      <c r="I201" s="297" t="s">
        <v>1710</v>
      </c>
      <c r="J201" s="297" t="s">
        <v>1511</v>
      </c>
      <c r="K201" s="298" t="s">
        <v>15817</v>
      </c>
      <c r="L201" s="298" t="s">
        <v>15817</v>
      </c>
      <c r="M201" s="298" t="s">
        <v>15817</v>
      </c>
      <c r="N201" s="298" t="s">
        <v>15817</v>
      </c>
      <c r="O201" s="298" t="s">
        <v>15817</v>
      </c>
      <c r="P201" s="299" t="s">
        <v>15818</v>
      </c>
      <c r="Q201" s="300" t="s">
        <v>15817</v>
      </c>
      <c r="R201" s="182" t="str">
        <f ca="1">IF(ISERROR($V201),"",OFFSET('Smelter Look-up'!$C$4,$V201-4,0)&amp;"")</f>
        <v>TANIOBIS Smelting GmbH &amp; Co. KG</v>
      </c>
      <c r="S201" s="181" t="str">
        <f t="shared" ca="1" si="62"/>
        <v>DE</v>
      </c>
      <c r="T201" s="181" t="str">
        <f ca="1">IF(B201="","",IF(ISERROR(MATCH($J201,SorP!$B$1:$B$6226,0)),"",INDIRECT("'SorP'!$A$"&amp;MATCH($S201&amp;$J201,SorP!C:C,0))))</f>
        <v>DE-BW</v>
      </c>
      <c r="U201" s="201"/>
      <c r="V201" s="226">
        <f>IF(C201="",NA(),IF(OR(C201="Smelter not listed",C201="Smelter not yet identified"),MATCH($B201&amp;$D201,'Smelter Look-up'!$J:$J,0),MATCH($B201&amp;$C201,'Smelter Look-up'!$J:$J,0)))</f>
        <v>387</v>
      </c>
      <c r="X201" s="227">
        <f t="shared" si="63"/>
        <v>0</v>
      </c>
      <c r="AB201" s="228" t="str">
        <f t="shared" si="64"/>
        <v>TantalumTANIOBIS Smelting GmbH &amp; Co. KG</v>
      </c>
    </row>
    <row r="202" spans="1:28" s="227" customFormat="1" ht="40.5">
      <c r="A202" s="302" t="s">
        <v>742</v>
      </c>
      <c r="B202" s="293" t="s">
        <v>1100</v>
      </c>
      <c r="C202" s="294" t="s">
        <v>1697</v>
      </c>
      <c r="D202" s="295" t="s">
        <v>1697</v>
      </c>
      <c r="E202" s="293" t="s">
        <v>2384</v>
      </c>
      <c r="F202" s="293" t="s">
        <v>742</v>
      </c>
      <c r="G202" s="293" t="s">
        <v>13177</v>
      </c>
      <c r="H202" s="296" t="s">
        <v>15920</v>
      </c>
      <c r="I202" s="297" t="s">
        <v>1698</v>
      </c>
      <c r="J202" s="297" t="s">
        <v>1699</v>
      </c>
      <c r="K202" s="298" t="s">
        <v>15921</v>
      </c>
      <c r="L202" s="298" t="s">
        <v>15922</v>
      </c>
      <c r="M202" s="298" t="s">
        <v>15881</v>
      </c>
      <c r="N202" s="298" t="s">
        <v>15845</v>
      </c>
      <c r="O202" s="298" t="s">
        <v>15845</v>
      </c>
      <c r="P202" s="299" t="s">
        <v>15818</v>
      </c>
      <c r="Q202" s="300" t="s">
        <v>15882</v>
      </c>
      <c r="R202" s="182" t="str">
        <f ca="1">IF(ISERROR($V202),"",OFFSET('Smelter Look-up'!$C$4,$V202-4,0)&amp;"")</f>
        <v>Telex Metals</v>
      </c>
      <c r="S202" s="181" t="str">
        <f t="shared" ca="1" si="62"/>
        <v>US</v>
      </c>
      <c r="T202" s="181" t="str">
        <f ca="1">IF(B202="","",IF(ISERROR(MATCH($J202,SorP!$B$1:$B$6226,0)),"",INDIRECT("'SorP'!$A$"&amp;MATCH($S202&amp;$J202,SorP!C:C,0))))</f>
        <v>US-PA</v>
      </c>
      <c r="U202" s="201"/>
      <c r="V202" s="226">
        <f>IF(C202="",NA(),IF(OR(C202="Smelter not listed",C202="Smelter not yet identified"),MATCH($B202&amp;$D202,'Smelter Look-up'!$J:$J,0),MATCH($B202&amp;$C202,'Smelter Look-up'!$J:$J,0)))</f>
        <v>388</v>
      </c>
      <c r="X202" s="227">
        <f t="shared" si="63"/>
        <v>0</v>
      </c>
      <c r="AB202" s="228" t="str">
        <f t="shared" si="64"/>
        <v>TantalumTelex Metals</v>
      </c>
    </row>
    <row r="203" spans="1:28" s="227" customFormat="1" ht="81">
      <c r="A203" s="302" t="s">
        <v>743</v>
      </c>
      <c r="B203" s="293" t="s">
        <v>1100</v>
      </c>
      <c r="C203" s="294" t="s">
        <v>1700</v>
      </c>
      <c r="D203" s="295" t="s">
        <v>1700</v>
      </c>
      <c r="E203" s="293" t="s">
        <v>1078</v>
      </c>
      <c r="F203" s="293" t="s">
        <v>743</v>
      </c>
      <c r="G203" s="293" t="s">
        <v>13177</v>
      </c>
      <c r="H203" s="301" t="s">
        <v>15820</v>
      </c>
      <c r="I203" s="297" t="s">
        <v>1572</v>
      </c>
      <c r="J203" s="297" t="s">
        <v>7005</v>
      </c>
      <c r="K203" s="298" t="s">
        <v>15817</v>
      </c>
      <c r="L203" s="298" t="s">
        <v>15817</v>
      </c>
      <c r="M203" s="298" t="s">
        <v>15817</v>
      </c>
      <c r="N203" s="298" t="s">
        <v>15817</v>
      </c>
      <c r="O203" s="298" t="s">
        <v>15904</v>
      </c>
      <c r="P203" s="299" t="s">
        <v>15818</v>
      </c>
      <c r="Q203" s="300" t="s">
        <v>15889</v>
      </c>
      <c r="R203" s="182" t="str">
        <f ca="1">IF(ISERROR($V203),"",OFFSET('Smelter Look-up'!$C$4,$V203-4,0)&amp;"")</f>
        <v>Ulba Metallurgical Plant JSC</v>
      </c>
      <c r="S203" s="181" t="str">
        <f t="shared" ca="1" si="62"/>
        <v>KZ</v>
      </c>
      <c r="T203" s="181" t="str">
        <f ca="1">IF(B203="","",IF(ISERROR(MATCH($J203,SorP!$B$1:$B$6226,0)),"",INDIRECT("'SorP'!$A$"&amp;MATCH($S203&amp;$J203,SorP!C:C,0))))</f>
        <v>KZ-KAR</v>
      </c>
      <c r="U203" s="201"/>
      <c r="V203" s="226">
        <f>IF(C203="",NA(),IF(OR(C203="Smelter not listed",C203="Smelter not yet identified"),MATCH($B203&amp;$D203,'Smelter Look-up'!$J:$J,0),MATCH($B203&amp;$C203,'Smelter Look-up'!$J:$J,0)))</f>
        <v>390</v>
      </c>
      <c r="X203" s="227">
        <f t="shared" si="63"/>
        <v>0</v>
      </c>
      <c r="AB203" s="228" t="str">
        <f t="shared" si="64"/>
        <v>TantalumUlba Metallurgical Plant JSC</v>
      </c>
    </row>
    <row r="204" spans="1:28" s="227" customFormat="1" ht="81">
      <c r="A204" s="302" t="s">
        <v>743</v>
      </c>
      <c r="B204" s="293" t="s">
        <v>1100</v>
      </c>
      <c r="C204" s="294" t="s">
        <v>1700</v>
      </c>
      <c r="D204" s="295" t="s">
        <v>1700</v>
      </c>
      <c r="E204" s="293" t="s">
        <v>1078</v>
      </c>
      <c r="F204" s="293" t="s">
        <v>743</v>
      </c>
      <c r="G204" s="293" t="s">
        <v>13177</v>
      </c>
      <c r="H204" s="296" t="s">
        <v>15817</v>
      </c>
      <c r="I204" s="297" t="s">
        <v>1572</v>
      </c>
      <c r="J204" s="297" t="s">
        <v>7005</v>
      </c>
      <c r="K204" s="298" t="s">
        <v>15819</v>
      </c>
      <c r="L204" s="298" t="s">
        <v>15819</v>
      </c>
      <c r="M204" s="298" t="s">
        <v>15817</v>
      </c>
      <c r="N204" s="298" t="s">
        <v>15817</v>
      </c>
      <c r="O204" s="298" t="s">
        <v>15817</v>
      </c>
      <c r="P204" s="299" t="s">
        <v>15818</v>
      </c>
      <c r="Q204" s="300" t="s">
        <v>15817</v>
      </c>
      <c r="R204" s="182" t="str">
        <f ca="1">IF(ISERROR($V204),"",OFFSET('Smelter Look-up'!$C$4,$V204-4,0)&amp;"")</f>
        <v>Ulba Metallurgical Plant JSC</v>
      </c>
      <c r="S204" s="181" t="str">
        <f t="shared" ca="1" si="62"/>
        <v>KZ</v>
      </c>
      <c r="T204" s="181" t="str">
        <f ca="1">IF(B204="","",IF(ISERROR(MATCH($J204,SorP!$B$1:$B$6226,0)),"",INDIRECT("'SorP'!$A$"&amp;MATCH($S204&amp;$J204,SorP!C:C,0))))</f>
        <v>KZ-KAR</v>
      </c>
      <c r="U204" s="201"/>
      <c r="V204" s="226">
        <f>IF(C204="",NA(),IF(OR(C204="Smelter not listed",C204="Smelter not yet identified"),MATCH($B204&amp;$D204,'Smelter Look-up'!$J:$J,0),MATCH($B204&amp;$C204,'Smelter Look-up'!$J:$J,0)))</f>
        <v>390</v>
      </c>
      <c r="X204" s="227">
        <f t="shared" si="63"/>
        <v>0</v>
      </c>
      <c r="AB204" s="228" t="str">
        <f t="shared" si="64"/>
        <v>TantalumUlba Metallurgical Plant JSC</v>
      </c>
    </row>
    <row r="205" spans="1:28" s="227" customFormat="1" ht="67.5">
      <c r="A205" s="302" t="s">
        <v>744</v>
      </c>
      <c r="B205" s="293" t="s">
        <v>1099</v>
      </c>
      <c r="C205" s="294" t="s">
        <v>15688</v>
      </c>
      <c r="D205" s="295" t="s">
        <v>15923</v>
      </c>
      <c r="E205" s="293" t="s">
        <v>2384</v>
      </c>
      <c r="F205" s="293" t="s">
        <v>744</v>
      </c>
      <c r="G205" s="293" t="s">
        <v>13177</v>
      </c>
      <c r="H205" s="296" t="s">
        <v>15817</v>
      </c>
      <c r="I205" s="297" t="s">
        <v>1719</v>
      </c>
      <c r="J205" s="297" t="s">
        <v>1699</v>
      </c>
      <c r="K205" s="298" t="s">
        <v>15817</v>
      </c>
      <c r="L205" s="298" t="s">
        <v>15817</v>
      </c>
      <c r="M205" s="298" t="s">
        <v>15817</v>
      </c>
      <c r="N205" s="298" t="s">
        <v>15817</v>
      </c>
      <c r="O205" s="298" t="s">
        <v>15817</v>
      </c>
      <c r="P205" s="299" t="s">
        <v>15818</v>
      </c>
      <c r="Q205" s="300" t="s">
        <v>15817</v>
      </c>
      <c r="R205" s="182" t="str">
        <f ca="1">IF(ISERROR($V205),"",OFFSET('Smelter Look-up'!$C$4,$V205-4,0)&amp;"")</f>
        <v>Alpha Assembly Solutions Inc</v>
      </c>
      <c r="S205" s="181" t="str">
        <f t="shared" ref="S205:S210" ca="1" si="65">IF(B205="","",IF(ISERROR(MATCH($E205,CL,0)),"Unknown",INDIRECT("'C'!$A$"&amp;MATCH($E205,CL,0)+1)))</f>
        <v>US</v>
      </c>
      <c r="T205" s="181" t="str">
        <f ca="1">IF(B205="","",IF(ISERROR(MATCH($J205,SorP!$B$1:$B$6226,0)),"",INDIRECT("'SorP'!$A$"&amp;MATCH($S205&amp;$J205,SorP!C:C,0))))</f>
        <v>US-PA</v>
      </c>
      <c r="U205" s="201"/>
      <c r="V205" s="226">
        <f>IF(C205="",NA(),IF(OR(C205="Smelter not listed",C205="Smelter not yet identified"),MATCH($B205&amp;$D205,'Smelter Look-up'!$J:$J,0),MATCH($B205&amp;$C205,'Smelter Look-up'!$J:$J,0)))</f>
        <v>399</v>
      </c>
      <c r="X205" s="227">
        <f t="shared" ref="X205:X210" si="66">IF(AND(C205="Smelter not listed",OR(LEN(D205)=0,LEN(E205)=0)),1,0)</f>
        <v>0</v>
      </c>
      <c r="AB205" s="228" t="str">
        <f t="shared" ref="AB205:AB210" si="67">B205&amp;C205</f>
        <v>TinAlpha Assembly Solutions Inc</v>
      </c>
    </row>
    <row r="206" spans="1:28" s="227" customFormat="1" ht="27">
      <c r="A206" s="302" t="s">
        <v>744</v>
      </c>
      <c r="B206" s="293" t="s">
        <v>1099</v>
      </c>
      <c r="C206" s="294" t="s">
        <v>15923</v>
      </c>
      <c r="D206" s="295" t="s">
        <v>15923</v>
      </c>
      <c r="E206" s="293" t="s">
        <v>2384</v>
      </c>
      <c r="F206" s="293" t="s">
        <v>744</v>
      </c>
      <c r="G206" s="293" t="s">
        <v>13177</v>
      </c>
      <c r="H206" s="301" t="s">
        <v>15820</v>
      </c>
      <c r="I206" s="297" t="s">
        <v>1719</v>
      </c>
      <c r="J206" s="297" t="s">
        <v>1699</v>
      </c>
      <c r="K206" s="298" t="s">
        <v>15817</v>
      </c>
      <c r="L206" s="298" t="s">
        <v>15817</v>
      </c>
      <c r="M206" s="298" t="s">
        <v>15817</v>
      </c>
      <c r="N206" s="298" t="s">
        <v>15817</v>
      </c>
      <c r="O206" s="298" t="s">
        <v>15817</v>
      </c>
      <c r="P206" s="299" t="s">
        <v>15818</v>
      </c>
      <c r="Q206" s="300" t="s">
        <v>15817</v>
      </c>
      <c r="R206" s="182" t="str">
        <f ca="1">IF(ISERROR($V206),"",OFFSET('Smelter Look-up'!$C$4,$V206-4,0)&amp;"")</f>
        <v/>
      </c>
      <c r="S206" s="181" t="str">
        <f t="shared" ca="1" si="65"/>
        <v>US</v>
      </c>
      <c r="T206" s="181" t="str">
        <f ca="1">IF(B206="","",IF(ISERROR(MATCH($J206,SorP!$B$1:$B$6226,0)),"",INDIRECT("'SorP'!$A$"&amp;MATCH($S206&amp;$J206,SorP!C:C,0))))</f>
        <v>US-PA</v>
      </c>
      <c r="U206" s="201"/>
      <c r="V206" s="226" t="e">
        <f>IF(C206="",NA(),IF(OR(C206="Smelter not listed",C206="Smelter not yet identified"),MATCH($B206&amp;$D206,'Smelter Look-up'!$J:$J,0),MATCH($B206&amp;$C206,'Smelter Look-up'!$J:$J,0)))</f>
        <v>#N/A</v>
      </c>
      <c r="X206" s="227">
        <f t="shared" si="66"/>
        <v>0</v>
      </c>
      <c r="AB206" s="228" t="str">
        <f t="shared" si="67"/>
        <v>TinAlpha</v>
      </c>
    </row>
    <row r="207" spans="1:28" s="227" customFormat="1" ht="27">
      <c r="A207" s="302" t="s">
        <v>1772</v>
      </c>
      <c r="B207" s="293" t="s">
        <v>1099</v>
      </c>
      <c r="C207" s="294" t="s">
        <v>15341</v>
      </c>
      <c r="D207" s="295" t="s">
        <v>15341</v>
      </c>
      <c r="E207" s="293" t="s">
        <v>1064</v>
      </c>
      <c r="F207" s="293" t="s">
        <v>1772</v>
      </c>
      <c r="G207" s="293" t="s">
        <v>13177</v>
      </c>
      <c r="H207" s="296" t="s">
        <v>15817</v>
      </c>
      <c r="I207" s="297" t="s">
        <v>1773</v>
      </c>
      <c r="J207" s="297" t="s">
        <v>3104</v>
      </c>
      <c r="K207" s="298" t="s">
        <v>15924</v>
      </c>
      <c r="L207" s="298" t="s">
        <v>15925</v>
      </c>
      <c r="M207" s="298" t="s">
        <v>15882</v>
      </c>
      <c r="N207" s="298" t="s">
        <v>15926</v>
      </c>
      <c r="O207" s="298" t="s">
        <v>15926</v>
      </c>
      <c r="P207" s="299" t="s">
        <v>15818</v>
      </c>
      <c r="Q207" s="300" t="s">
        <v>15817</v>
      </c>
      <c r="R207" s="182" t="str">
        <f ca="1">IF(ISERROR($V207),"",OFFSET('Smelter Look-up'!$C$4,$V207-4,0)&amp;"")</f>
        <v>Aurubis Beerse</v>
      </c>
      <c r="S207" s="181" t="str">
        <f t="shared" ca="1" si="65"/>
        <v>BE</v>
      </c>
      <c r="T207" s="181" t="str">
        <f ca="1">IF(B207="","",IF(ISERROR(MATCH($J207,SorP!$B$1:$B$6226,0)),"",INDIRECT("'SorP'!$A$"&amp;MATCH($S207&amp;$J207,SorP!C:C,0))))</f>
        <v>BE-VAN</v>
      </c>
      <c r="U207" s="201"/>
      <c r="V207" s="226">
        <f>IF(C207="",NA(),IF(OR(C207="Smelter not listed",C207="Smelter not yet identified"),MATCH($B207&amp;$D207,'Smelter Look-up'!$J:$J,0),MATCH($B207&amp;$C207,'Smelter Look-up'!$J:$J,0)))</f>
        <v>404</v>
      </c>
      <c r="X207" s="227">
        <f t="shared" si="66"/>
        <v>0</v>
      </c>
      <c r="AB207" s="228" t="str">
        <f t="shared" si="67"/>
        <v>TinAurubis Beerse</v>
      </c>
    </row>
    <row r="208" spans="1:28" s="227" customFormat="1" ht="108">
      <c r="A208" s="302" t="s">
        <v>2230</v>
      </c>
      <c r="B208" s="293" t="s">
        <v>1099</v>
      </c>
      <c r="C208" s="294" t="s">
        <v>2287</v>
      </c>
      <c r="D208" s="295" t="s">
        <v>2287</v>
      </c>
      <c r="E208" s="293" t="s">
        <v>1069</v>
      </c>
      <c r="F208" s="293" t="s">
        <v>2230</v>
      </c>
      <c r="G208" s="293" t="s">
        <v>13177</v>
      </c>
      <c r="H208" s="301" t="s">
        <v>15820</v>
      </c>
      <c r="I208" s="297" t="s">
        <v>1733</v>
      </c>
      <c r="J208" s="297" t="s">
        <v>13535</v>
      </c>
      <c r="K208" s="298" t="s">
        <v>15817</v>
      </c>
      <c r="L208" s="298" t="s">
        <v>15817</v>
      </c>
      <c r="M208" s="298" t="s">
        <v>15817</v>
      </c>
      <c r="N208" s="298" t="s">
        <v>15817</v>
      </c>
      <c r="O208" s="298" t="s">
        <v>477</v>
      </c>
      <c r="P208" s="299" t="s">
        <v>15818</v>
      </c>
      <c r="Q208" s="300" t="s">
        <v>15927</v>
      </c>
      <c r="R208" s="182" t="str">
        <f ca="1">IF(ISERROR($V208),"",OFFSET('Smelter Look-up'!$C$4,$V208-4,0)&amp;"")</f>
        <v>Chenzhou Yunxiang Mining and Metallurgy Co., Ltd.</v>
      </c>
      <c r="S208" s="181" t="str">
        <f t="shared" ca="1" si="65"/>
        <v>CN</v>
      </c>
      <c r="T208" s="181" t="str">
        <f ca="1">IF(B208="","",IF(ISERROR(MATCH($J208,SorP!$B$1:$B$6226,0)),"",INDIRECT("'SorP'!$A$"&amp;MATCH($S208&amp;$J208,SorP!C:C,0))))</f>
        <v>CN-HN</v>
      </c>
      <c r="U208" s="201"/>
      <c r="V208" s="226">
        <f>IF(C208="",NA(),IF(OR(C208="Smelter not listed",C208="Smelter not yet identified"),MATCH($B208&amp;$D208,'Smelter Look-up'!$J:$J,0),MATCH($B208&amp;$C208,'Smelter Look-up'!$J:$J,0)))</f>
        <v>408</v>
      </c>
      <c r="X208" s="227">
        <f t="shared" si="66"/>
        <v>0</v>
      </c>
      <c r="AB208" s="228" t="str">
        <f t="shared" si="67"/>
        <v>TinChenzhou Yunxiang Mining and Metallurgy Co., Ltd.</v>
      </c>
    </row>
    <row r="209" spans="1:28" s="227" customFormat="1" ht="81">
      <c r="A209" s="302" t="s">
        <v>12877</v>
      </c>
      <c r="B209" s="293" t="s">
        <v>1099</v>
      </c>
      <c r="C209" s="294" t="s">
        <v>12876</v>
      </c>
      <c r="D209" s="295" t="s">
        <v>12876</v>
      </c>
      <c r="E209" s="293" t="s">
        <v>1069</v>
      </c>
      <c r="F209" s="293" t="s">
        <v>12877</v>
      </c>
      <c r="G209" s="293" t="s">
        <v>13177</v>
      </c>
      <c r="H209" s="296" t="s">
        <v>15817</v>
      </c>
      <c r="I209" s="297" t="s">
        <v>12893</v>
      </c>
      <c r="J209" s="297" t="s">
        <v>13514</v>
      </c>
      <c r="K209" s="298" t="s">
        <v>15819</v>
      </c>
      <c r="L209" s="298" t="s">
        <v>15819</v>
      </c>
      <c r="M209" s="298" t="s">
        <v>15817</v>
      </c>
      <c r="N209" s="298" t="s">
        <v>15817</v>
      </c>
      <c r="O209" s="298" t="s">
        <v>15817</v>
      </c>
      <c r="P209" s="299" t="s">
        <v>15818</v>
      </c>
      <c r="Q209" s="300" t="s">
        <v>15817</v>
      </c>
      <c r="R209" s="182" t="str">
        <f ca="1">IF(ISERROR($V209),"",OFFSET('Smelter Look-up'!$C$4,$V209-4,0)&amp;"")</f>
        <v>Chifeng Dajingzi Tin Industry Co., Ltd.</v>
      </c>
      <c r="S209" s="181" t="str">
        <f t="shared" ca="1" si="65"/>
        <v>CN</v>
      </c>
      <c r="T209" s="181" t="str">
        <f ca="1">IF(B209="","",IF(ISERROR(MATCH($J209,SorP!$B$1:$B$6226,0)),"",INDIRECT("'SorP'!$A$"&amp;MATCH($S209&amp;$J209,SorP!C:C,0))))</f>
        <v>CN-NM</v>
      </c>
      <c r="U209" s="201"/>
      <c r="V209" s="226">
        <f>IF(C209="",NA(),IF(OR(C209="Smelter not listed",C209="Smelter not yet identified"),MATCH($B209&amp;$D209,'Smelter Look-up'!$J:$J,0),MATCH($B209&amp;$C209,'Smelter Look-up'!$J:$J,0)))</f>
        <v>409</v>
      </c>
      <c r="X209" s="227">
        <f t="shared" si="66"/>
        <v>0</v>
      </c>
      <c r="AB209" s="228" t="str">
        <f t="shared" si="67"/>
        <v>TinChifeng Dajingzi Tin Industry Co., Ltd.</v>
      </c>
    </row>
    <row r="210" spans="1:28" s="227" customFormat="1" ht="40.5">
      <c r="A210" s="302" t="s">
        <v>751</v>
      </c>
      <c r="B210" s="293" t="s">
        <v>1099</v>
      </c>
      <c r="C210" s="294" t="s">
        <v>1735</v>
      </c>
      <c r="D210" s="295" t="s">
        <v>1293</v>
      </c>
      <c r="E210" s="293" t="s">
        <v>1069</v>
      </c>
      <c r="F210" s="293" t="s">
        <v>751</v>
      </c>
      <c r="G210" s="293" t="s">
        <v>13177</v>
      </c>
      <c r="H210" s="296" t="s">
        <v>15817</v>
      </c>
      <c r="I210" s="297" t="s">
        <v>1734</v>
      </c>
      <c r="J210" s="297" t="s">
        <v>13515</v>
      </c>
      <c r="K210" s="298" t="s">
        <v>15817</v>
      </c>
      <c r="L210" s="298" t="s">
        <v>15817</v>
      </c>
      <c r="M210" s="298" t="s">
        <v>15817</v>
      </c>
      <c r="N210" s="298" t="s">
        <v>15817</v>
      </c>
      <c r="O210" s="298" t="s">
        <v>15817</v>
      </c>
      <c r="P210" s="299" t="s">
        <v>15818</v>
      </c>
      <c r="Q210" s="300" t="s">
        <v>15817</v>
      </c>
      <c r="R210" s="182" t="str">
        <f ca="1">IF(ISERROR($V210),"",OFFSET('Smelter Look-up'!$C$4,$V210-4,0)&amp;"")</f>
        <v>China Tin Group Co., Ltd.</v>
      </c>
      <c r="S210" s="181" t="str">
        <f t="shared" ca="1" si="65"/>
        <v>CN</v>
      </c>
      <c r="T210" s="181" t="str">
        <f ca="1">IF(B210="","",IF(ISERROR(MATCH($J210,SorP!$B$1:$B$6226,0)),"",INDIRECT("'SorP'!$A$"&amp;MATCH($S210&amp;$J210,SorP!C:C,0))))</f>
        <v>CN-GX</v>
      </c>
      <c r="U210" s="201"/>
      <c r="V210" s="226">
        <f>IF(C210="",NA(),IF(OR(C210="Smelter not listed",C210="Smelter not yet identified"),MATCH($B210&amp;$D210,'Smelter Look-up'!$J:$J,0),MATCH($B210&amp;$C210,'Smelter Look-up'!$J:$J,0)))</f>
        <v>448</v>
      </c>
      <c r="X210" s="227">
        <f t="shared" si="66"/>
        <v>0</v>
      </c>
      <c r="AB210" s="228" t="str">
        <f t="shared" si="67"/>
        <v>TinGuang Xi Liu Xhou</v>
      </c>
    </row>
    <row r="211" spans="1:28" s="227" customFormat="1" ht="162">
      <c r="A211" s="302" t="s">
        <v>14955</v>
      </c>
      <c r="B211" s="293" t="s">
        <v>1099</v>
      </c>
      <c r="C211" s="294" t="s">
        <v>14954</v>
      </c>
      <c r="D211" s="295" t="s">
        <v>14954</v>
      </c>
      <c r="E211" s="293" t="s">
        <v>1065</v>
      </c>
      <c r="F211" s="293" t="s">
        <v>14955</v>
      </c>
      <c r="G211" s="293" t="s">
        <v>13177</v>
      </c>
      <c r="H211" s="296" t="s">
        <v>15817</v>
      </c>
      <c r="I211" s="297" t="s">
        <v>14985</v>
      </c>
      <c r="J211" s="297" t="s">
        <v>3412</v>
      </c>
      <c r="K211" s="298" t="s">
        <v>15817</v>
      </c>
      <c r="L211" s="298" t="s">
        <v>15817</v>
      </c>
      <c r="M211" s="298" t="s">
        <v>15817</v>
      </c>
      <c r="N211" s="298" t="s">
        <v>15817</v>
      </c>
      <c r="O211" s="298" t="s">
        <v>15817</v>
      </c>
      <c r="P211" s="299" t="s">
        <v>15818</v>
      </c>
      <c r="Q211" s="300" t="s">
        <v>15817</v>
      </c>
      <c r="R211" s="182" t="str">
        <f ca="1">IF(ISERROR($V211),"",OFFSET('Smelter Look-up'!$C$4,$V211-4,0)&amp;"")</f>
        <v>CRM Fundicao De Metais E Comercio De Equipamentos Eletronicos Do Brasil Ltda</v>
      </c>
      <c r="S211" s="181" t="str">
        <f ca="1">IF(B211="","",IF(ISERROR(MATCH($E211,CL,0)),"Unknown",INDIRECT("'C'!$A$"&amp;MATCH($E211,CL,0)+1)))</f>
        <v>BR</v>
      </c>
      <c r="T211" s="181" t="str">
        <f ca="1">IF(B211="","",IF(ISERROR(MATCH($J211,SorP!$B$1:$B$6226,0)),"",INDIRECT("'SorP'!$A$"&amp;MATCH($S211&amp;$J211,SorP!C:C,0))))</f>
        <v>BR-SC</v>
      </c>
      <c r="U211" s="201"/>
      <c r="V211" s="226">
        <f>IF(C211="",NA(),IF(OR(C211="Smelter not listed",C211="Smelter not yet identified"),MATCH($B211&amp;$D211,'Smelter Look-up'!$J:$J,0),MATCH($B211&amp;$C211,'Smelter Look-up'!$J:$J,0)))</f>
        <v>417</v>
      </c>
      <c r="X211" s="227">
        <f>IF(AND(C211="Smelter not listed",OR(LEN(D211)=0,LEN(E211)=0)),1,0)</f>
        <v>0</v>
      </c>
      <c r="AB211" s="228" t="str">
        <f>B211&amp;C211</f>
        <v>TinCRM Fundicao De Metais E Comercio De Equipamentos Eletronicos Do Brasil Ltda</v>
      </c>
    </row>
    <row r="212" spans="1:28" s="227" customFormat="1" ht="40.5">
      <c r="A212" s="302" t="s">
        <v>14958</v>
      </c>
      <c r="B212" s="293" t="s">
        <v>1099</v>
      </c>
      <c r="C212" s="294" t="s">
        <v>14957</v>
      </c>
      <c r="D212" s="295" t="s">
        <v>14957</v>
      </c>
      <c r="E212" s="293" t="s">
        <v>1071</v>
      </c>
      <c r="F212" s="293" t="s">
        <v>14958</v>
      </c>
      <c r="G212" s="293" t="s">
        <v>13177</v>
      </c>
      <c r="H212" s="301" t="s">
        <v>15820</v>
      </c>
      <c r="I212" s="297" t="s">
        <v>3602</v>
      </c>
      <c r="J212" s="297" t="s">
        <v>3602</v>
      </c>
      <c r="K212" s="298" t="s">
        <v>15817</v>
      </c>
      <c r="L212" s="298" t="s">
        <v>15817</v>
      </c>
      <c r="M212" s="298" t="s">
        <v>15817</v>
      </c>
      <c r="N212" s="298" t="s">
        <v>15817</v>
      </c>
      <c r="O212" s="298" t="s">
        <v>15817</v>
      </c>
      <c r="P212" s="299" t="s">
        <v>15818</v>
      </c>
      <c r="Q212" s="300" t="s">
        <v>15817</v>
      </c>
      <c r="R212" s="182" t="str">
        <f ca="1">IF(ISERROR($V212),"",OFFSET('Smelter Look-up'!$C$4,$V212-4,0)&amp;"")</f>
        <v>CRM Synergies</v>
      </c>
      <c r="S212" s="181" t="str">
        <f ca="1">IF(B212="","",IF(ISERROR(MATCH($E212,CL,0)),"Unknown",INDIRECT("'C'!$A$"&amp;MATCH($E212,CL,0)+1)))</f>
        <v>ES</v>
      </c>
      <c r="T212" s="181" t="str">
        <f ca="1">IF(B212="","",IF(ISERROR(MATCH($J212,SorP!$B$1:$B$6226,0)),"",INDIRECT("'SorP'!$A$"&amp;MATCH($S212&amp;$J212,SorP!C:C,0))))</f>
        <v>ES-TO</v>
      </c>
      <c r="U212" s="201"/>
      <c r="V212" s="226">
        <f>IF(C212="",NA(),IF(OR(C212="Smelter not listed",C212="Smelter not yet identified"),MATCH($B212&amp;$D212,'Smelter Look-up'!$J:$J,0),MATCH($B212&amp;$C212,'Smelter Look-up'!$J:$J,0)))</f>
        <v>419</v>
      </c>
      <c r="X212" s="227">
        <f>IF(AND(C212="Smelter not listed",OR(LEN(D212)=0,LEN(E212)=0)),1,0)</f>
        <v>0</v>
      </c>
      <c r="AB212" s="228" t="str">
        <f>B212&amp;C212</f>
        <v>TinCRM Synergies</v>
      </c>
    </row>
    <row r="213" spans="1:28" s="227" customFormat="1" ht="27">
      <c r="A213" s="302" t="s">
        <v>15928</v>
      </c>
      <c r="B213" s="293" t="s">
        <v>1099</v>
      </c>
      <c r="C213" s="294" t="s">
        <v>15929</v>
      </c>
      <c r="D213" s="295" t="s">
        <v>15929</v>
      </c>
      <c r="E213" s="293" t="s">
        <v>1074</v>
      </c>
      <c r="F213" s="293" t="s">
        <v>15928</v>
      </c>
      <c r="G213" s="293" t="s">
        <v>13177</v>
      </c>
      <c r="H213" s="301" t="s">
        <v>15820</v>
      </c>
      <c r="I213" s="297" t="s">
        <v>1726</v>
      </c>
      <c r="J213" s="297" t="s">
        <v>12799</v>
      </c>
      <c r="K213" s="298" t="s">
        <v>15817</v>
      </c>
      <c r="L213" s="298" t="s">
        <v>15817</v>
      </c>
      <c r="M213" s="298" t="s">
        <v>15817</v>
      </c>
      <c r="N213" s="298" t="s">
        <v>15817</v>
      </c>
      <c r="O213" s="298" t="s">
        <v>15817</v>
      </c>
      <c r="P213" s="299" t="s">
        <v>15818</v>
      </c>
      <c r="Q213" s="300" t="s">
        <v>15817</v>
      </c>
      <c r="R213" s="182" t="str">
        <f ca="1">IF(ISERROR($V213),"",OFFSET('Smelter Look-up'!$C$4,$V213-4,0)&amp;"")</f>
        <v/>
      </c>
      <c r="S213" s="181" t="str">
        <f t="shared" ref="S213:S230" ca="1" si="68">IF(B213="","",IF(ISERROR(MATCH($E213,CL,0)),"Unknown",INDIRECT("'C'!$A$"&amp;MATCH($E213,CL,0)+1)))</f>
        <v>ID</v>
      </c>
      <c r="T213" s="181" t="str">
        <f ca="1">IF(B213="","",IF(ISERROR(MATCH($J213,SorP!$B$1:$B$6226,0)),"",INDIRECT("'SorP'!$A$"&amp;MATCH($S213&amp;$J213,SorP!C:C,0))))</f>
        <v>ID-BB</v>
      </c>
      <c r="U213" s="201"/>
      <c r="V213" s="226" t="e">
        <f>IF(C213="",NA(),IF(OR(C213="Smelter not listed",C213="Smelter not yet identified"),MATCH($B213&amp;$D213,'Smelter Look-up'!$J:$J,0),MATCH($B213&amp;$C213,'Smelter Look-up'!$J:$J,0)))</f>
        <v>#N/A</v>
      </c>
      <c r="X213" s="227">
        <f t="shared" ref="X213:X230" si="69">IF(AND(C213="Smelter not listed",OR(LEN(D213)=0,LEN(E213)=0)),1,0)</f>
        <v>0</v>
      </c>
      <c r="AB213" s="228" t="str">
        <f t="shared" ref="AB213:AB230" si="70">B213&amp;C213</f>
        <v>TinCV Ayi Jaya</v>
      </c>
    </row>
    <row r="214" spans="1:28" s="227" customFormat="1" ht="54">
      <c r="A214" s="302" t="s">
        <v>15930</v>
      </c>
      <c r="B214" s="293" t="s">
        <v>1099</v>
      </c>
      <c r="C214" s="294" t="s">
        <v>15931</v>
      </c>
      <c r="D214" s="295" t="s">
        <v>15931</v>
      </c>
      <c r="E214" s="293" t="s">
        <v>1074</v>
      </c>
      <c r="F214" s="293" t="s">
        <v>15930</v>
      </c>
      <c r="G214" s="293" t="s">
        <v>13177</v>
      </c>
      <c r="H214" s="296" t="s">
        <v>15817</v>
      </c>
      <c r="I214" s="297" t="s">
        <v>14986</v>
      </c>
      <c r="J214" s="297" t="s">
        <v>12799</v>
      </c>
      <c r="K214" s="298" t="s">
        <v>15817</v>
      </c>
      <c r="L214" s="298" t="s">
        <v>15817</v>
      </c>
      <c r="M214" s="298" t="s">
        <v>15817</v>
      </c>
      <c r="N214" s="298" t="s">
        <v>15817</v>
      </c>
      <c r="O214" s="298" t="s">
        <v>15817</v>
      </c>
      <c r="P214" s="299" t="s">
        <v>15818</v>
      </c>
      <c r="Q214" s="300" t="s">
        <v>15817</v>
      </c>
      <c r="R214" s="182" t="str">
        <f ca="1">IF(ISERROR($V214),"",OFFSET('Smelter Look-up'!$C$4,$V214-4,0)&amp;"")</f>
        <v/>
      </c>
      <c r="S214" s="181" t="str">
        <f t="shared" ca="1" si="68"/>
        <v>ID</v>
      </c>
      <c r="T214" s="181" t="str">
        <f ca="1">IF(B214="","",IF(ISERROR(MATCH($J214,SorP!$B$1:$B$6226,0)),"",INDIRECT("'SorP'!$A$"&amp;MATCH($S214&amp;$J214,SorP!C:C,0))))</f>
        <v>ID-BB</v>
      </c>
      <c r="U214" s="201"/>
      <c r="V214" s="226" t="e">
        <f>IF(C214="",NA(),IF(OR(C214="Smelter not listed",C214="Smelter not yet identified"),MATCH($B214&amp;$D214,'Smelter Look-up'!$J:$J,0),MATCH($B214&amp;$C214,'Smelter Look-up'!$J:$J,0)))</f>
        <v>#N/A</v>
      </c>
      <c r="X214" s="227">
        <f t="shared" si="69"/>
        <v>0</v>
      </c>
      <c r="AB214" s="228" t="str">
        <f t="shared" si="70"/>
        <v>TinCV Venus Inti Perkasa</v>
      </c>
    </row>
    <row r="215" spans="1:28" s="227" customFormat="1" ht="40.5">
      <c r="A215" s="302" t="s">
        <v>1374</v>
      </c>
      <c r="B215" s="293" t="s">
        <v>1099</v>
      </c>
      <c r="C215" s="294" t="s">
        <v>877</v>
      </c>
      <c r="D215" s="295" t="s">
        <v>877</v>
      </c>
      <c r="E215" s="293" t="s">
        <v>1077</v>
      </c>
      <c r="F215" s="293" t="s">
        <v>1374</v>
      </c>
      <c r="G215" s="293" t="s">
        <v>13177</v>
      </c>
      <c r="H215" s="301" t="s">
        <v>15820</v>
      </c>
      <c r="I215" s="297" t="s">
        <v>1541</v>
      </c>
      <c r="J215" s="297" t="s">
        <v>1542</v>
      </c>
      <c r="K215" s="298" t="s">
        <v>15817</v>
      </c>
      <c r="L215" s="298" t="s">
        <v>15817</v>
      </c>
      <c r="M215" s="298" t="s">
        <v>15817</v>
      </c>
      <c r="N215" s="298" t="s">
        <v>15821</v>
      </c>
      <c r="O215" s="298" t="s">
        <v>15821</v>
      </c>
      <c r="P215" s="299" t="s">
        <v>15822</v>
      </c>
      <c r="Q215" s="300" t="s">
        <v>15927</v>
      </c>
      <c r="R215" s="182" t="str">
        <f ca="1">IF(ISERROR($V215),"",OFFSET('Smelter Look-up'!$C$4,$V215-4,0)&amp;"")</f>
        <v>Dowa</v>
      </c>
      <c r="S215" s="181" t="str">
        <f t="shared" ca="1" si="68"/>
        <v>JP</v>
      </c>
      <c r="T215" s="181" t="str">
        <f ca="1">IF(B215="","",IF(ISERROR(MATCH($J215,SorP!$B$1:$B$6226,0)),"",INDIRECT("'SorP'!$A$"&amp;MATCH($S215&amp;$J215,SorP!C:C,0))))</f>
        <v>JP-05</v>
      </c>
      <c r="U215" s="201"/>
      <c r="V215" s="226">
        <f>IF(C215="",NA(),IF(OR(C215="Smelter not listed",C215="Smelter not yet identified"),MATCH($B215&amp;$D215,'Smelter Look-up'!$J:$J,0),MATCH($B215&amp;$C215,'Smelter Look-up'!$J:$J,0)))</f>
        <v>425</v>
      </c>
      <c r="X215" s="227">
        <f t="shared" si="69"/>
        <v>0</v>
      </c>
      <c r="AB215" s="228" t="str">
        <f t="shared" si="70"/>
        <v>TinDowa</v>
      </c>
    </row>
    <row r="216" spans="1:28" s="227" customFormat="1" ht="40.5">
      <c r="A216" s="302" t="s">
        <v>15932</v>
      </c>
      <c r="B216" s="293" t="s">
        <v>1099</v>
      </c>
      <c r="C216" s="294" t="s">
        <v>15933</v>
      </c>
      <c r="D216" s="295" t="s">
        <v>15933</v>
      </c>
      <c r="E216" s="293" t="s">
        <v>1083</v>
      </c>
      <c r="F216" s="293" t="s">
        <v>15932</v>
      </c>
      <c r="G216" s="293" t="s">
        <v>13177</v>
      </c>
      <c r="H216" s="296" t="s">
        <v>15817</v>
      </c>
      <c r="I216" s="297" t="s">
        <v>8210</v>
      </c>
      <c r="J216" s="297" t="s">
        <v>8210</v>
      </c>
      <c r="K216" s="298" t="s">
        <v>15817</v>
      </c>
      <c r="L216" s="298" t="s">
        <v>15817</v>
      </c>
      <c r="M216" s="298" t="s">
        <v>15817</v>
      </c>
      <c r="N216" s="298" t="s">
        <v>15817</v>
      </c>
      <c r="O216" s="298" t="s">
        <v>15817</v>
      </c>
      <c r="P216" s="299" t="s">
        <v>15818</v>
      </c>
      <c r="Q216" s="300" t="s">
        <v>15817</v>
      </c>
      <c r="R216" s="182" t="str">
        <f ca="1">IF(ISERROR($V216),"",OFFSET('Smelter Look-up'!$C$4,$V216-4,0)&amp;"")</f>
        <v/>
      </c>
      <c r="S216" s="181" t="str">
        <f t="shared" ca="1" si="68"/>
        <v>MM</v>
      </c>
      <c r="T216" s="181" t="str">
        <f ca="1">IF(B216="","",IF(ISERROR(MATCH($J216,SorP!$B$1:$B$6226,0)),"",INDIRECT("'SorP'!$A$"&amp;MATCH($S216&amp;$J216,SorP!C:C,0))))</f>
        <v>MM-06</v>
      </c>
      <c r="U216" s="201"/>
      <c r="V216" s="226" t="e">
        <f>IF(C216="",NA(),IF(OR(C216="Smelter not listed",C216="Smelter not yet identified"),MATCH($B216&amp;$D216,'Smelter Look-up'!$J:$J,0),MATCH($B216&amp;$C216,'Smelter Look-up'!$J:$J,0)))</f>
        <v>#N/A</v>
      </c>
      <c r="X216" s="227">
        <f t="shared" si="69"/>
        <v>0</v>
      </c>
      <c r="AB216" s="228" t="str">
        <f t="shared" si="70"/>
        <v>TinDS Myanmar</v>
      </c>
    </row>
    <row r="217" spans="1:28" s="227" customFormat="1" ht="40.5">
      <c r="A217" s="302" t="s">
        <v>1774</v>
      </c>
      <c r="B217" s="293" t="s">
        <v>1099</v>
      </c>
      <c r="C217" s="294" t="s">
        <v>15342</v>
      </c>
      <c r="D217" s="295" t="s">
        <v>15934</v>
      </c>
      <c r="E217" s="293" t="s">
        <v>1071</v>
      </c>
      <c r="F217" s="293" t="s">
        <v>1774</v>
      </c>
      <c r="G217" s="293" t="s">
        <v>13177</v>
      </c>
      <c r="H217" s="296" t="s">
        <v>15817</v>
      </c>
      <c r="I217" s="297" t="s">
        <v>1775</v>
      </c>
      <c r="J217" s="297" t="s">
        <v>12359</v>
      </c>
      <c r="K217" s="298" t="s">
        <v>15819</v>
      </c>
      <c r="L217" s="298" t="s">
        <v>15819</v>
      </c>
      <c r="M217" s="298" t="s">
        <v>15817</v>
      </c>
      <c r="N217" s="298" t="s">
        <v>15817</v>
      </c>
      <c r="O217" s="298" t="s">
        <v>15817</v>
      </c>
      <c r="P217" s="299" t="s">
        <v>15818</v>
      </c>
      <c r="Q217" s="300" t="s">
        <v>15817</v>
      </c>
      <c r="R217" s="182" t="str">
        <f ca="1">IF(ISERROR($V217),"",OFFSET('Smelter Look-up'!$C$4,$V217-4,0)&amp;"")</f>
        <v>Aurubis Berango</v>
      </c>
      <c r="S217" s="181" t="str">
        <f t="shared" ca="1" si="68"/>
        <v>ES</v>
      </c>
      <c r="T217" s="181" t="str">
        <f ca="1">IF(B217="","",IF(ISERROR(MATCH($J217,SorP!$B$1:$B$6226,0)),"",INDIRECT("'SorP'!$A$"&amp;MATCH($S217&amp;$J217,SorP!C:C,0))))</f>
        <v>ES-BI</v>
      </c>
      <c r="U217" s="201"/>
      <c r="V217" s="226">
        <f>IF(C217="",NA(),IF(OR(C217="Smelter not listed",C217="Smelter not yet identified"),MATCH($B217&amp;$D217,'Smelter Look-up'!$J:$J,0),MATCH($B217&amp;$C217,'Smelter Look-up'!$J:$J,0)))</f>
        <v>405</v>
      </c>
      <c r="X217" s="227">
        <f t="shared" si="69"/>
        <v>0</v>
      </c>
      <c r="AB217" s="228" t="str">
        <f t="shared" si="70"/>
        <v>TinAurubis Berango</v>
      </c>
    </row>
    <row r="218" spans="1:28" s="227" customFormat="1" ht="40.5">
      <c r="A218" s="302" t="s">
        <v>745</v>
      </c>
      <c r="B218" s="293" t="s">
        <v>1099</v>
      </c>
      <c r="C218" s="294" t="s">
        <v>814</v>
      </c>
      <c r="D218" s="295" t="s">
        <v>814</v>
      </c>
      <c r="E218" s="293" t="s">
        <v>2382</v>
      </c>
      <c r="F218" s="293" t="s">
        <v>745</v>
      </c>
      <c r="G218" s="293" t="s">
        <v>13177</v>
      </c>
      <c r="H218" s="296" t="s">
        <v>15817</v>
      </c>
      <c r="I218" s="297" t="s">
        <v>1728</v>
      </c>
      <c r="J218" s="297" t="s">
        <v>1728</v>
      </c>
      <c r="K218" s="298" t="s">
        <v>15817</v>
      </c>
      <c r="L218" s="298" t="s">
        <v>15817</v>
      </c>
      <c r="M218" s="298" t="s">
        <v>15817</v>
      </c>
      <c r="N218" s="298" t="s">
        <v>15817</v>
      </c>
      <c r="O218" s="298" t="s">
        <v>15817</v>
      </c>
      <c r="P218" s="299" t="s">
        <v>15818</v>
      </c>
      <c r="Q218" s="300" t="s">
        <v>15817</v>
      </c>
      <c r="R218" s="182" t="str">
        <f ca="1">IF(ISERROR($V218),"",OFFSET('Smelter Look-up'!$C$4,$V218-4,0)&amp;"")</f>
        <v>EM Vinto</v>
      </c>
      <c r="S218" s="181" t="str">
        <f t="shared" ca="1" si="68"/>
        <v>BO</v>
      </c>
      <c r="T218" s="181" t="str">
        <f ca="1">IF(B218="","",IF(ISERROR(MATCH($J218,SorP!$B$1:$B$6226,0)),"",INDIRECT("'SorP'!$A$"&amp;MATCH($S218&amp;$J218,SorP!C:C,0))))</f>
        <v>BO-O</v>
      </c>
      <c r="U218" s="201"/>
      <c r="V218" s="226">
        <f>IF(C218="",NA(),IF(OR(C218="Smelter not listed",C218="Smelter not yet identified"),MATCH($B218&amp;$D218,'Smelter Look-up'!$J:$J,0),MATCH($B218&amp;$C218,'Smelter Look-up'!$J:$J,0)))</f>
        <v>428</v>
      </c>
      <c r="X218" s="227">
        <f t="shared" si="69"/>
        <v>0</v>
      </c>
      <c r="AB218" s="228" t="str">
        <f t="shared" si="70"/>
        <v>TinEM Vinto</v>
      </c>
    </row>
    <row r="219" spans="1:28" s="227" customFormat="1" ht="54">
      <c r="A219" s="302" t="s">
        <v>746</v>
      </c>
      <c r="B219" s="293" t="s">
        <v>1099</v>
      </c>
      <c r="C219" s="294" t="s">
        <v>12373</v>
      </c>
      <c r="D219" s="295" t="s">
        <v>12373</v>
      </c>
      <c r="E219" s="293" t="s">
        <v>1065</v>
      </c>
      <c r="F219" s="293" t="s">
        <v>746</v>
      </c>
      <c r="G219" s="293" t="s">
        <v>13177</v>
      </c>
      <c r="H219" s="296" t="s">
        <v>15817</v>
      </c>
      <c r="I219" s="297" t="s">
        <v>1725</v>
      </c>
      <c r="J219" s="297" t="s">
        <v>1729</v>
      </c>
      <c r="K219" s="298" t="s">
        <v>15819</v>
      </c>
      <c r="L219" s="298" t="s">
        <v>15819</v>
      </c>
      <c r="M219" s="298" t="s">
        <v>15817</v>
      </c>
      <c r="N219" s="298" t="s">
        <v>15817</v>
      </c>
      <c r="O219" s="298" t="s">
        <v>15817</v>
      </c>
      <c r="P219" s="299" t="s">
        <v>15818</v>
      </c>
      <c r="Q219" s="300" t="s">
        <v>15817</v>
      </c>
      <c r="R219" s="182" t="str">
        <f ca="1">IF(ISERROR($V219),"",OFFSET('Smelter Look-up'!$C$4,$V219-4,0)&amp;"")</f>
        <v>Estanho de Rondonia S.A.</v>
      </c>
      <c r="S219" s="181" t="str">
        <f t="shared" ca="1" si="68"/>
        <v>BR</v>
      </c>
      <c r="T219" s="181" t="str">
        <f ca="1">IF(B219="","",IF(ISERROR(MATCH($J219,SorP!$B$1:$B$6226,0)),"",INDIRECT("'SorP'!$A$"&amp;MATCH($S219&amp;$J219,SorP!C:C,0))))</f>
        <v>BR-RO</v>
      </c>
      <c r="U219" s="201"/>
      <c r="V219" s="226">
        <f>IF(C219="",NA(),IF(OR(C219="Smelter not listed",C219="Smelter not yet identified"),MATCH($B219&amp;$D219,'Smelter Look-up'!$J:$J,0),MATCH($B219&amp;$C219,'Smelter Look-up'!$J:$J,0)))</f>
        <v>432</v>
      </c>
      <c r="X219" s="227">
        <f t="shared" si="69"/>
        <v>0</v>
      </c>
      <c r="AB219" s="228" t="str">
        <f t="shared" si="70"/>
        <v>TinEstanho de Rondonia S.A.</v>
      </c>
    </row>
    <row r="220" spans="1:28" s="227" customFormat="1" ht="94.5">
      <c r="A220" s="302" t="s">
        <v>14961</v>
      </c>
      <c r="B220" s="293" t="s">
        <v>1099</v>
      </c>
      <c r="C220" s="294" t="s">
        <v>14960</v>
      </c>
      <c r="D220" s="295" t="s">
        <v>14960</v>
      </c>
      <c r="E220" s="293" t="s">
        <v>1065</v>
      </c>
      <c r="F220" s="293" t="s">
        <v>14961</v>
      </c>
      <c r="G220" s="293" t="s">
        <v>13177</v>
      </c>
      <c r="H220" s="296" t="s">
        <v>15817</v>
      </c>
      <c r="I220" s="297" t="s">
        <v>14987</v>
      </c>
      <c r="J220" s="297" t="s">
        <v>1640</v>
      </c>
      <c r="K220" s="298" t="s">
        <v>15817</v>
      </c>
      <c r="L220" s="298" t="s">
        <v>15817</v>
      </c>
      <c r="M220" s="298" t="s">
        <v>15817</v>
      </c>
      <c r="N220" s="298" t="s">
        <v>15817</v>
      </c>
      <c r="O220" s="298" t="s">
        <v>15817</v>
      </c>
      <c r="P220" s="299" t="s">
        <v>15818</v>
      </c>
      <c r="Q220" s="300" t="s">
        <v>15817</v>
      </c>
      <c r="R220" s="182" t="str">
        <f ca="1">IF(ISERROR($V220),"",OFFSET('Smelter Look-up'!$C$4,$V220-4,0)&amp;"")</f>
        <v>Fabrica Auricchio Industria e Comercio Ltda.</v>
      </c>
      <c r="S220" s="181" t="str">
        <f t="shared" ca="1" si="68"/>
        <v>BR</v>
      </c>
      <c r="T220" s="181" t="str">
        <f ca="1">IF(B220="","",IF(ISERROR(MATCH($J220,SorP!$B$1:$B$6226,0)),"",INDIRECT("'SorP'!$A$"&amp;MATCH($S220&amp;$J220,SorP!C:C,0))))</f>
        <v>BR-SP</v>
      </c>
      <c r="U220" s="201"/>
      <c r="V220" s="226">
        <f>IF(C220="",NA(),IF(OR(C220="Smelter not listed",C220="Smelter not yet identified"),MATCH($B220&amp;$D220,'Smelter Look-up'!$J:$J,0),MATCH($B220&amp;$C220,'Smelter Look-up'!$J:$J,0)))</f>
        <v>436</v>
      </c>
      <c r="X220" s="227">
        <f t="shared" si="69"/>
        <v>0</v>
      </c>
      <c r="AB220" s="228" t="str">
        <f t="shared" si="70"/>
        <v>TinFabrica Auricchio Industria e Comercio Ltda.</v>
      </c>
    </row>
    <row r="221" spans="1:28" s="227" customFormat="1" ht="40.5">
      <c r="A221" s="302" t="s">
        <v>15935</v>
      </c>
      <c r="B221" s="293" t="s">
        <v>1099</v>
      </c>
      <c r="C221" s="294" t="s">
        <v>1805</v>
      </c>
      <c r="D221" s="295" t="s">
        <v>15936</v>
      </c>
      <c r="E221" s="293" t="s">
        <v>1070</v>
      </c>
      <c r="F221" s="293" t="s">
        <v>15935</v>
      </c>
      <c r="G221" s="293" t="s">
        <v>13177</v>
      </c>
      <c r="H221" s="296" t="s">
        <v>15937</v>
      </c>
      <c r="I221" s="297" t="s">
        <v>15938</v>
      </c>
      <c r="J221" s="297" t="s">
        <v>4184</v>
      </c>
      <c r="K221" s="298" t="s">
        <v>15939</v>
      </c>
      <c r="L221" s="298" t="s">
        <v>15940</v>
      </c>
      <c r="M221" s="298" t="s">
        <v>15941</v>
      </c>
      <c r="N221" s="298" t="s">
        <v>15942</v>
      </c>
      <c r="O221" s="298" t="s">
        <v>15943</v>
      </c>
      <c r="P221" s="299" t="s">
        <v>15818</v>
      </c>
      <c r="Q221" s="300" t="s">
        <v>15817</v>
      </c>
      <c r="R221" s="182" t="str">
        <f ca="1">IF(ISERROR($V221),"",OFFSET('Smelter Look-up'!$C$4,$V221-4,0)&amp;"")</f>
        <v/>
      </c>
      <c r="S221" s="181" t="str">
        <f t="shared" ca="1" si="68"/>
        <v>DE</v>
      </c>
      <c r="T221" s="181" t="str">
        <f ca="1">IF(B221="","",IF(ISERROR(MATCH($J221,SorP!$B$1:$B$6226,0)),"",INDIRECT("'SorP'!$A$"&amp;MATCH($S221&amp;$J221,SorP!C:C,0))))</f>
        <v>DE-SN</v>
      </c>
      <c r="U221" s="201"/>
      <c r="V221" s="226" t="e">
        <f>IF(C221="",NA(),IF(OR(C221="Smelter not listed",C221="Smelter not yet identified"),MATCH($B221&amp;$D221,'Smelter Look-up'!$J:$J,0),MATCH($B221&amp;$C221,'Smelter Look-up'!$J:$J,0)))</f>
        <v>#N/A</v>
      </c>
      <c r="X221" s="227">
        <f t="shared" si="69"/>
        <v>0</v>
      </c>
      <c r="AB221" s="228" t="str">
        <f t="shared" si="70"/>
        <v>TinSmelter not listed</v>
      </c>
    </row>
    <row r="222" spans="1:28" s="227" customFormat="1" ht="27">
      <c r="A222" s="302" t="s">
        <v>747</v>
      </c>
      <c r="B222" s="293" t="s">
        <v>1099</v>
      </c>
      <c r="C222" s="294" t="s">
        <v>788</v>
      </c>
      <c r="D222" s="295" t="s">
        <v>788</v>
      </c>
      <c r="E222" s="293" t="s">
        <v>853</v>
      </c>
      <c r="F222" s="293" t="s">
        <v>747</v>
      </c>
      <c r="G222" s="293" t="s">
        <v>13177</v>
      </c>
      <c r="H222" s="301" t="s">
        <v>15820</v>
      </c>
      <c r="I222" s="297" t="s">
        <v>1730</v>
      </c>
      <c r="J222" s="297" t="s">
        <v>9448</v>
      </c>
      <c r="K222" s="298" t="s">
        <v>15817</v>
      </c>
      <c r="L222" s="298" t="s">
        <v>15817</v>
      </c>
      <c r="M222" s="298" t="s">
        <v>15817</v>
      </c>
      <c r="N222" s="298" t="s">
        <v>15817</v>
      </c>
      <c r="O222" s="298" t="s">
        <v>15817</v>
      </c>
      <c r="P222" s="299" t="s">
        <v>15818</v>
      </c>
      <c r="Q222" s="300" t="s">
        <v>15817</v>
      </c>
      <c r="R222" s="182" t="str">
        <f ca="1">IF(ISERROR($V222),"",OFFSET('Smelter Look-up'!$C$4,$V222-4,0)&amp;"")</f>
        <v>Fenix Metals</v>
      </c>
      <c r="S222" s="181" t="str">
        <f t="shared" ca="1" si="68"/>
        <v>PL</v>
      </c>
      <c r="T222" s="181" t="str">
        <f ca="1">IF(B222="","",IF(ISERROR(MATCH($J222,SorP!$B$1:$B$6226,0)),"",INDIRECT("'SorP'!$A$"&amp;MATCH($S222&amp;$J222,SorP!C:C,0))))</f>
        <v>PL-18</v>
      </c>
      <c r="U222" s="201"/>
      <c r="V222" s="226">
        <f>IF(C222="",NA(),IF(OR(C222="Smelter not listed",C222="Smelter not yet identified"),MATCH($B222&amp;$D222,'Smelter Look-up'!$J:$J,0),MATCH($B222&amp;$C222,'Smelter Look-up'!$J:$J,0)))</f>
        <v>437</v>
      </c>
      <c r="X222" s="227">
        <f t="shared" si="69"/>
        <v>0</v>
      </c>
      <c r="AB222" s="228" t="str">
        <f t="shared" si="70"/>
        <v>TinFenix Metals</v>
      </c>
    </row>
    <row r="223" spans="1:28" s="227" customFormat="1" ht="27">
      <c r="A223" s="302" t="s">
        <v>747</v>
      </c>
      <c r="B223" s="293" t="s">
        <v>1099</v>
      </c>
      <c r="C223" s="294" t="s">
        <v>788</v>
      </c>
      <c r="D223" s="295" t="s">
        <v>788</v>
      </c>
      <c r="E223" s="293" t="s">
        <v>853</v>
      </c>
      <c r="F223" s="293" t="s">
        <v>747</v>
      </c>
      <c r="G223" s="293" t="s">
        <v>13177</v>
      </c>
      <c r="H223" s="296" t="s">
        <v>15817</v>
      </c>
      <c r="I223" s="297" t="s">
        <v>1730</v>
      </c>
      <c r="J223" s="297" t="s">
        <v>9448</v>
      </c>
      <c r="K223" s="298" t="s">
        <v>15817</v>
      </c>
      <c r="L223" s="298" t="s">
        <v>15817</v>
      </c>
      <c r="M223" s="298" t="s">
        <v>15817</v>
      </c>
      <c r="N223" s="298" t="s">
        <v>15817</v>
      </c>
      <c r="O223" s="298" t="s">
        <v>15817</v>
      </c>
      <c r="P223" s="299" t="s">
        <v>15818</v>
      </c>
      <c r="Q223" s="300" t="s">
        <v>15817</v>
      </c>
      <c r="R223" s="182" t="str">
        <f ca="1">IF(ISERROR($V223),"",OFFSET('Smelter Look-up'!$C$4,$V223-4,0)&amp;"")</f>
        <v>Fenix Metals</v>
      </c>
      <c r="S223" s="181" t="str">
        <f t="shared" ca="1" si="68"/>
        <v>PL</v>
      </c>
      <c r="T223" s="181" t="str">
        <f ca="1">IF(B223="","",IF(ISERROR(MATCH($J223,SorP!$B$1:$B$6226,0)),"",INDIRECT("'SorP'!$A$"&amp;MATCH($S223&amp;$J223,SorP!C:C,0))))</f>
        <v>PL-18</v>
      </c>
      <c r="U223" s="201"/>
      <c r="V223" s="226">
        <f>IF(C223="",NA(),IF(OR(C223="Smelter not listed",C223="Smelter not yet identified"),MATCH($B223&amp;$D223,'Smelter Look-up'!$J:$J,0),MATCH($B223&amp;$C223,'Smelter Look-up'!$J:$J,0)))</f>
        <v>437</v>
      </c>
      <c r="X223" s="227">
        <f t="shared" si="69"/>
        <v>0</v>
      </c>
      <c r="AB223" s="228" t="str">
        <f t="shared" si="70"/>
        <v>TinFenix Metals</v>
      </c>
    </row>
    <row r="224" spans="1:28" s="227" customFormat="1" ht="94.5">
      <c r="A224" s="302" t="s">
        <v>748</v>
      </c>
      <c r="B224" s="293" t="s">
        <v>1099</v>
      </c>
      <c r="C224" s="294" t="s">
        <v>2099</v>
      </c>
      <c r="D224" s="295" t="s">
        <v>2099</v>
      </c>
      <c r="E224" s="293" t="s">
        <v>1069</v>
      </c>
      <c r="F224" s="293" t="s">
        <v>748</v>
      </c>
      <c r="G224" s="293" t="s">
        <v>13177</v>
      </c>
      <c r="H224" s="301" t="s">
        <v>15820</v>
      </c>
      <c r="I224" s="297" t="s">
        <v>2398</v>
      </c>
      <c r="J224" s="297" t="s">
        <v>13540</v>
      </c>
      <c r="K224" s="298" t="s">
        <v>15817</v>
      </c>
      <c r="L224" s="298" t="s">
        <v>15817</v>
      </c>
      <c r="M224" s="298" t="s">
        <v>15817</v>
      </c>
      <c r="N224" s="298" t="s">
        <v>15817</v>
      </c>
      <c r="O224" s="298" t="s">
        <v>15837</v>
      </c>
      <c r="P224" s="299" t="s">
        <v>15818</v>
      </c>
      <c r="Q224" s="300" t="s">
        <v>15927</v>
      </c>
      <c r="R224" s="182" t="str">
        <f ca="1">IF(ISERROR($V224),"",OFFSET('Smelter Look-up'!$C$4,$V224-4,0)&amp;"")</f>
        <v>Gejiu Non-Ferrous Metal Processing Co., Ltd.</v>
      </c>
      <c r="S224" s="181" t="str">
        <f t="shared" ca="1" si="68"/>
        <v>CN</v>
      </c>
      <c r="T224" s="181" t="str">
        <f ca="1">IF(B224="","",IF(ISERROR(MATCH($J224,SorP!$B$1:$B$6226,0)),"",INDIRECT("'SorP'!$A$"&amp;MATCH($S224&amp;$J224,SorP!C:C,0))))</f>
        <v>CN-YN</v>
      </c>
      <c r="U224" s="201"/>
      <c r="V224" s="226">
        <f>IF(C224="",NA(),IF(OR(C224="Smelter not listed",C224="Smelter not yet identified"),MATCH($B224&amp;$D224,'Smelter Look-up'!$J:$J,0),MATCH($B224&amp;$C224,'Smelter Look-up'!$J:$J,0)))</f>
        <v>443</v>
      </c>
      <c r="X224" s="227">
        <f t="shared" si="69"/>
        <v>0</v>
      </c>
      <c r="AB224" s="228" t="str">
        <f t="shared" si="70"/>
        <v>TinGejiu Non-Ferrous Metal Processing Co., Ltd.</v>
      </c>
    </row>
    <row r="225" spans="1:28" s="227" customFormat="1" ht="94.5">
      <c r="A225" s="302" t="s">
        <v>1756</v>
      </c>
      <c r="B225" s="293" t="s">
        <v>1099</v>
      </c>
      <c r="C225" s="294" t="s">
        <v>1755</v>
      </c>
      <c r="D225" s="295" t="s">
        <v>1755</v>
      </c>
      <c r="E225" s="293" t="s">
        <v>1069</v>
      </c>
      <c r="F225" s="293" t="s">
        <v>1756</v>
      </c>
      <c r="G225" s="293" t="s">
        <v>13177</v>
      </c>
      <c r="H225" s="296" t="s">
        <v>15817</v>
      </c>
      <c r="I225" s="297" t="s">
        <v>2398</v>
      </c>
      <c r="J225" s="297" t="s">
        <v>13540</v>
      </c>
      <c r="K225" s="298" t="s">
        <v>15817</v>
      </c>
      <c r="L225" s="298" t="s">
        <v>15817</v>
      </c>
      <c r="M225" s="298" t="s">
        <v>15817</v>
      </c>
      <c r="N225" s="298" t="s">
        <v>15817</v>
      </c>
      <c r="O225" s="298" t="s">
        <v>15817</v>
      </c>
      <c r="P225" s="299" t="s">
        <v>15818</v>
      </c>
      <c r="Q225" s="300" t="s">
        <v>15817</v>
      </c>
      <c r="R225" s="182" t="str">
        <f ca="1">IF(ISERROR($V225),"",OFFSET('Smelter Look-up'!$C$4,$V225-4,0)&amp;"")</f>
        <v>Gejiu Yunxin Nonferrous Electrolysis Co., Ltd.</v>
      </c>
      <c r="S225" s="181" t="str">
        <f t="shared" ca="1" si="68"/>
        <v>CN</v>
      </c>
      <c r="T225" s="181" t="str">
        <f ca="1">IF(B225="","",IF(ISERROR(MATCH($J225,SorP!$B$1:$B$6226,0)),"",INDIRECT("'SorP'!$A$"&amp;MATCH($S225&amp;$J225,SorP!C:C,0))))</f>
        <v>CN-YN</v>
      </c>
      <c r="U225" s="201"/>
      <c r="V225" s="226">
        <f>IF(C225="",NA(),IF(OR(C225="Smelter not listed",C225="Smelter not yet identified"),MATCH($B225&amp;$D225,'Smelter Look-up'!$J:$J,0),MATCH($B225&amp;$C225,'Smelter Look-up'!$J:$J,0)))</f>
        <v>444</v>
      </c>
      <c r="X225" s="227">
        <f t="shared" si="69"/>
        <v>0</v>
      </c>
      <c r="AB225" s="228" t="str">
        <f t="shared" si="70"/>
        <v>TinGejiu Yunxin Nonferrous Electrolysis Co., Ltd.</v>
      </c>
    </row>
    <row r="226" spans="1:28" s="227" customFormat="1" ht="94.5">
      <c r="A226" s="302" t="s">
        <v>749</v>
      </c>
      <c r="B226" s="293" t="s">
        <v>1099</v>
      </c>
      <c r="C226" s="294" t="s">
        <v>1731</v>
      </c>
      <c r="D226" s="295" t="s">
        <v>1731</v>
      </c>
      <c r="E226" s="293" t="s">
        <v>1069</v>
      </c>
      <c r="F226" s="293" t="s">
        <v>749</v>
      </c>
      <c r="G226" s="293" t="s">
        <v>13177</v>
      </c>
      <c r="H226" s="296" t="s">
        <v>15817</v>
      </c>
      <c r="I226" s="297" t="s">
        <v>2398</v>
      </c>
      <c r="J226" s="297" t="s">
        <v>13540</v>
      </c>
      <c r="K226" s="298" t="s">
        <v>15817</v>
      </c>
      <c r="L226" s="298" t="s">
        <v>15817</v>
      </c>
      <c r="M226" s="298" t="s">
        <v>15817</v>
      </c>
      <c r="N226" s="298" t="s">
        <v>15817</v>
      </c>
      <c r="O226" s="298" t="s">
        <v>15817</v>
      </c>
      <c r="P226" s="299" t="s">
        <v>15818</v>
      </c>
      <c r="Q226" s="300" t="s">
        <v>15817</v>
      </c>
      <c r="R226" s="182" t="str">
        <f ca="1">IF(ISERROR($V226),"",OFFSET('Smelter Look-up'!$C$4,$V226-4,0)&amp;"")</f>
        <v>Gejiu Zili Mining And Metallurgy Co., Ltd.</v>
      </c>
      <c r="S226" s="181" t="str">
        <f t="shared" ca="1" si="68"/>
        <v>CN</v>
      </c>
      <c r="T226" s="181" t="str">
        <f ca="1">IF(B226="","",IF(ISERROR(MATCH($J226,SorP!$B$1:$B$6226,0)),"",INDIRECT("'SorP'!$A$"&amp;MATCH($S226&amp;$J226,SorP!C:C,0))))</f>
        <v>CN-YN</v>
      </c>
      <c r="U226" s="201"/>
      <c r="V226" s="226">
        <f>IF(C226="",NA(),IF(OR(C226="Smelter not listed",C226="Smelter not yet identified"),MATCH($B226&amp;$D226,'Smelter Look-up'!$J:$J,0),MATCH($B226&amp;$C226,'Smelter Look-up'!$J:$J,0)))</f>
        <v>446</v>
      </c>
      <c r="X226" s="227">
        <f t="shared" si="69"/>
        <v>0</v>
      </c>
      <c r="AB226" s="228" t="str">
        <f t="shared" si="70"/>
        <v>TinGejiu Zili Mining And Metallurgy Co., Ltd.</v>
      </c>
    </row>
    <row r="227" spans="1:28" s="227" customFormat="1" ht="94.5">
      <c r="A227" s="302" t="s">
        <v>15627</v>
      </c>
      <c r="B227" s="293" t="s">
        <v>1099</v>
      </c>
      <c r="C227" s="294" t="s">
        <v>15626</v>
      </c>
      <c r="D227" s="295" t="s">
        <v>15626</v>
      </c>
      <c r="E227" s="293" t="s">
        <v>1062</v>
      </c>
      <c r="F227" s="293" t="s">
        <v>15627</v>
      </c>
      <c r="G227" s="293" t="s">
        <v>13177</v>
      </c>
      <c r="H227" s="296" t="s">
        <v>15843</v>
      </c>
      <c r="I227" s="297" t="s">
        <v>15642</v>
      </c>
      <c r="J227" s="297" t="s">
        <v>1646</v>
      </c>
      <c r="K227" s="298" t="s">
        <v>15944</v>
      </c>
      <c r="L227" s="298" t="s">
        <v>15945</v>
      </c>
      <c r="M227" s="298" t="s">
        <v>15844</v>
      </c>
      <c r="N227" s="298" t="s">
        <v>15845</v>
      </c>
      <c r="O227" s="298" t="s">
        <v>1062</v>
      </c>
      <c r="P227" s="299" t="s">
        <v>15818</v>
      </c>
      <c r="Q227" s="300" t="s">
        <v>15817</v>
      </c>
      <c r="R227" s="182" t="str">
        <f ca="1">IF(ISERROR($V227),"",OFFSET('Smelter Look-up'!$C$4,$V227-4,0)&amp;"")</f>
        <v>Global Advanced Metals Greenbushes Pty Ltd.</v>
      </c>
      <c r="S227" s="181" t="str">
        <f t="shared" ca="1" si="68"/>
        <v>AU</v>
      </c>
      <c r="T227" s="181" t="str">
        <f ca="1">IF(B227="","",IF(ISERROR(MATCH($J227,SorP!$B$1:$B$6226,0)),"",INDIRECT("'SorP'!$A$"&amp;MATCH($S227&amp;$J227,SorP!C:C,0))))</f>
        <v>AU-WA</v>
      </c>
      <c r="U227" s="201"/>
      <c r="V227" s="226">
        <f>IF(C227="",NA(),IF(OR(C227="Smelter not listed",C227="Smelter not yet identified"),MATCH($B227&amp;$D227,'Smelter Look-up'!$J:$J,0),MATCH($B227&amp;$C227,'Smelter Look-up'!$J:$J,0)))</f>
        <v>447</v>
      </c>
      <c r="X227" s="227">
        <f t="shared" si="69"/>
        <v>0</v>
      </c>
      <c r="AB227" s="228" t="str">
        <f t="shared" si="70"/>
        <v>TinGlobal Advanced Metals Greenbushes Pty Ltd.</v>
      </c>
    </row>
    <row r="228" spans="1:28" s="227" customFormat="1" ht="94.5">
      <c r="A228" s="302" t="s">
        <v>15627</v>
      </c>
      <c r="B228" s="293" t="s">
        <v>1099</v>
      </c>
      <c r="C228" s="294" t="s">
        <v>15626</v>
      </c>
      <c r="D228" s="295" t="s">
        <v>15626</v>
      </c>
      <c r="E228" s="293" t="s">
        <v>1062</v>
      </c>
      <c r="F228" s="293" t="s">
        <v>15627</v>
      </c>
      <c r="G228" s="293" t="s">
        <v>13177</v>
      </c>
      <c r="H228" s="296" t="s">
        <v>15817</v>
      </c>
      <c r="I228" s="297" t="s">
        <v>15642</v>
      </c>
      <c r="J228" s="297" t="s">
        <v>1646</v>
      </c>
      <c r="K228" s="298" t="s">
        <v>15817</v>
      </c>
      <c r="L228" s="298" t="s">
        <v>15817</v>
      </c>
      <c r="M228" s="298" t="s">
        <v>15817</v>
      </c>
      <c r="N228" s="298" t="s">
        <v>15817</v>
      </c>
      <c r="O228" s="298" t="s">
        <v>15817</v>
      </c>
      <c r="P228" s="299" t="s">
        <v>15818</v>
      </c>
      <c r="Q228" s="300" t="s">
        <v>15817</v>
      </c>
      <c r="R228" s="182" t="str">
        <f ca="1">IF(ISERROR($V228),"",OFFSET('Smelter Look-up'!$C$4,$V228-4,0)&amp;"")</f>
        <v>Global Advanced Metals Greenbushes Pty Ltd.</v>
      </c>
      <c r="S228" s="181" t="str">
        <f t="shared" ca="1" si="68"/>
        <v>AU</v>
      </c>
      <c r="T228" s="181" t="str">
        <f ca="1">IF(B228="","",IF(ISERROR(MATCH($J228,SorP!$B$1:$B$6226,0)),"",INDIRECT("'SorP'!$A$"&amp;MATCH($S228&amp;$J228,SorP!C:C,0))))</f>
        <v>AU-WA</v>
      </c>
      <c r="U228" s="201"/>
      <c r="V228" s="226">
        <f>IF(C228="",NA(),IF(OR(C228="Smelter not listed",C228="Smelter not yet identified"),MATCH($B228&amp;$D228,'Smelter Look-up'!$J:$J,0),MATCH($B228&amp;$C228,'Smelter Look-up'!$J:$J,0)))</f>
        <v>447</v>
      </c>
      <c r="X228" s="227">
        <f t="shared" si="69"/>
        <v>0</v>
      </c>
      <c r="AB228" s="228" t="str">
        <f t="shared" si="70"/>
        <v>TinGlobal Advanced Metals Greenbushes Pty Ltd.</v>
      </c>
    </row>
    <row r="229" spans="1:28" s="227" customFormat="1" ht="94.5">
      <c r="A229" s="302" t="s">
        <v>2481</v>
      </c>
      <c r="B229" s="293" t="s">
        <v>1099</v>
      </c>
      <c r="C229" s="294" t="s">
        <v>2480</v>
      </c>
      <c r="D229" s="295" t="s">
        <v>2480</v>
      </c>
      <c r="E229" s="293" t="s">
        <v>1069</v>
      </c>
      <c r="F229" s="293" t="s">
        <v>2481</v>
      </c>
      <c r="G229" s="293" t="s">
        <v>13177</v>
      </c>
      <c r="H229" s="296" t="s">
        <v>15817</v>
      </c>
      <c r="I229" s="297" t="s">
        <v>1781</v>
      </c>
      <c r="J229" s="297" t="s">
        <v>13536</v>
      </c>
      <c r="K229" s="298" t="s">
        <v>15819</v>
      </c>
      <c r="L229" s="298" t="s">
        <v>15819</v>
      </c>
      <c r="M229" s="298" t="s">
        <v>15817</v>
      </c>
      <c r="N229" s="298" t="s">
        <v>15817</v>
      </c>
      <c r="O229" s="298" t="s">
        <v>15817</v>
      </c>
      <c r="P229" s="299" t="s">
        <v>15818</v>
      </c>
      <c r="Q229" s="300" t="s">
        <v>15817</v>
      </c>
      <c r="R229" s="182" t="str">
        <f ca="1">IF(ISERROR($V229),"",OFFSET('Smelter Look-up'!$C$4,$V229-4,0)&amp;"")</f>
        <v>Guangdong Hanhe Non-Ferrous Metal Co., Ltd.</v>
      </c>
      <c r="S229" s="181" t="str">
        <f t="shared" ca="1" si="68"/>
        <v>CN</v>
      </c>
      <c r="T229" s="181" t="str">
        <f ca="1">IF(B229="","",IF(ISERROR(MATCH($J229,SorP!$B$1:$B$6226,0)),"",INDIRECT("'SorP'!$A$"&amp;MATCH($S229&amp;$J229,SorP!C:C,0))))</f>
        <v>CN-GD</v>
      </c>
      <c r="U229" s="201"/>
      <c r="V229" s="226">
        <f>IF(C229="",NA(),IF(OR(C229="Smelter not listed",C229="Smelter not yet identified"),MATCH($B229&amp;$D229,'Smelter Look-up'!$J:$J,0),MATCH($B229&amp;$C229,'Smelter Look-up'!$J:$J,0)))</f>
        <v>450</v>
      </c>
      <c r="X229" s="227">
        <f t="shared" si="69"/>
        <v>0</v>
      </c>
      <c r="AB229" s="228" t="str">
        <f t="shared" si="70"/>
        <v>TinGuangdong Hanhe Non-Ferrous Metal Co., Ltd.</v>
      </c>
    </row>
    <row r="230" spans="1:28" s="227" customFormat="1" ht="94.5">
      <c r="A230" s="302" t="s">
        <v>2481</v>
      </c>
      <c r="B230" s="293" t="s">
        <v>1099</v>
      </c>
      <c r="C230" s="294" t="s">
        <v>2480</v>
      </c>
      <c r="D230" s="295" t="s">
        <v>2480</v>
      </c>
      <c r="E230" s="293" t="s">
        <v>1069</v>
      </c>
      <c r="F230" s="293" t="s">
        <v>2481</v>
      </c>
      <c r="G230" s="293" t="s">
        <v>13177</v>
      </c>
      <c r="H230" s="296" t="s">
        <v>15817</v>
      </c>
      <c r="I230" s="297" t="s">
        <v>1781</v>
      </c>
      <c r="J230" s="297" t="s">
        <v>13536</v>
      </c>
      <c r="K230" s="298" t="s">
        <v>15817</v>
      </c>
      <c r="L230" s="298" t="s">
        <v>15817</v>
      </c>
      <c r="M230" s="298" t="s">
        <v>15817</v>
      </c>
      <c r="N230" s="298" t="s">
        <v>15817</v>
      </c>
      <c r="O230" s="298" t="s">
        <v>15817</v>
      </c>
      <c r="P230" s="299" t="s">
        <v>15818</v>
      </c>
      <c r="Q230" s="300" t="s">
        <v>15817</v>
      </c>
      <c r="R230" s="182" t="str">
        <f ca="1">IF(ISERROR($V230),"",OFFSET('Smelter Look-up'!$C$4,$V230-4,0)&amp;"")</f>
        <v>Guangdong Hanhe Non-Ferrous Metal Co., Ltd.</v>
      </c>
      <c r="S230" s="181" t="str">
        <f t="shared" ca="1" si="68"/>
        <v>CN</v>
      </c>
      <c r="T230" s="181" t="str">
        <f ca="1">IF(B230="","",IF(ISERROR(MATCH($J230,SorP!$B$1:$B$6226,0)),"",INDIRECT("'SorP'!$A$"&amp;MATCH($S230&amp;$J230,SorP!C:C,0))))</f>
        <v>CN-GD</v>
      </c>
      <c r="U230" s="201"/>
      <c r="V230" s="226">
        <f>IF(C230="",NA(),IF(OR(C230="Smelter not listed",C230="Smelter not yet identified"),MATCH($B230&amp;$D230,'Smelter Look-up'!$J:$J,0),MATCH($B230&amp;$C230,'Smelter Look-up'!$J:$J,0)))</f>
        <v>450</v>
      </c>
      <c r="X230" s="227">
        <f t="shared" si="69"/>
        <v>0</v>
      </c>
      <c r="AB230" s="228" t="str">
        <f t="shared" si="70"/>
        <v>TinGuangdong Hanhe Non-Ferrous Metal Co., Ltd.</v>
      </c>
    </row>
    <row r="231" spans="1:28" s="227" customFormat="1" ht="67.5">
      <c r="A231" s="302" t="s">
        <v>15629</v>
      </c>
      <c r="B231" s="293" t="s">
        <v>1099</v>
      </c>
      <c r="C231" s="294" t="s">
        <v>15628</v>
      </c>
      <c r="D231" s="295" t="s">
        <v>15628</v>
      </c>
      <c r="E231" s="293" t="s">
        <v>1069</v>
      </c>
      <c r="F231" s="293" t="s">
        <v>15629</v>
      </c>
      <c r="G231" s="293" t="s">
        <v>13177</v>
      </c>
      <c r="H231" s="301" t="s">
        <v>15820</v>
      </c>
      <c r="I231" s="297" t="s">
        <v>1732</v>
      </c>
      <c r="J231" s="297" t="s">
        <v>13531</v>
      </c>
      <c r="K231" s="298" t="s">
        <v>15817</v>
      </c>
      <c r="L231" s="298" t="s">
        <v>15817</v>
      </c>
      <c r="M231" s="298" t="s">
        <v>15817</v>
      </c>
      <c r="N231" s="298" t="s">
        <v>15817</v>
      </c>
      <c r="O231" s="298" t="s">
        <v>15817</v>
      </c>
      <c r="P231" s="299" t="s">
        <v>15818</v>
      </c>
      <c r="Q231" s="300" t="s">
        <v>15817</v>
      </c>
      <c r="R231" s="182" t="str">
        <f ca="1">IF(ISERROR($V231),"",OFFSET('Smelter Look-up'!$C$4,$V231-4,0)&amp;"")</f>
        <v>HuiChang Hill Tin Industry Co., Ltd.</v>
      </c>
      <c r="S231" s="181" t="str">
        <f t="shared" ref="S231:S239" ca="1" si="71">IF(B231="","",IF(ISERROR(MATCH($E231,CL,0)),"Unknown",INDIRECT("'C'!$A$"&amp;MATCH($E231,CL,0)+1)))</f>
        <v>CN</v>
      </c>
      <c r="T231" s="181" t="str">
        <f ca="1">IF(B231="","",IF(ISERROR(MATCH($J231,SorP!$B$1:$B$6226,0)),"",INDIRECT("'SorP'!$A$"&amp;MATCH($S231&amp;$J231,SorP!C:C,0))))</f>
        <v>CN-JX</v>
      </c>
      <c r="U231" s="201"/>
      <c r="V231" s="226">
        <f>IF(C231="",NA(),IF(OR(C231="Smelter not listed",C231="Smelter not yet identified"),MATCH($B231&amp;$D231,'Smelter Look-up'!$J:$J,0),MATCH($B231&amp;$C231,'Smelter Look-up'!$J:$J,0)))</f>
        <v>453</v>
      </c>
      <c r="X231" s="227">
        <f t="shared" ref="X231:X239" si="72">IF(AND(C231="Smelter not listed",OR(LEN(D231)=0,LEN(E231)=0)),1,0)</f>
        <v>0</v>
      </c>
      <c r="AB231" s="228" t="str">
        <f t="shared" ref="AB231:AB239" si="73">B231&amp;C231</f>
        <v>TinHuiChang Hill Tin Industry Co., Ltd.</v>
      </c>
    </row>
    <row r="232" spans="1:28" s="227" customFormat="1" ht="67.5">
      <c r="A232" s="302" t="s">
        <v>1746</v>
      </c>
      <c r="B232" s="293" t="s">
        <v>1099</v>
      </c>
      <c r="C232" s="294" t="s">
        <v>13119</v>
      </c>
      <c r="D232" s="295" t="s">
        <v>13119</v>
      </c>
      <c r="E232" s="293" t="s">
        <v>1069</v>
      </c>
      <c r="F232" s="293" t="s">
        <v>1746</v>
      </c>
      <c r="G232" s="293" t="s">
        <v>13177</v>
      </c>
      <c r="H232" s="301" t="s">
        <v>15820</v>
      </c>
      <c r="I232" s="297" t="s">
        <v>1732</v>
      </c>
      <c r="J232" s="297" t="s">
        <v>13531</v>
      </c>
      <c r="K232" s="298" t="s">
        <v>15817</v>
      </c>
      <c r="L232" s="298" t="s">
        <v>15817</v>
      </c>
      <c r="M232" s="298" t="s">
        <v>15817</v>
      </c>
      <c r="N232" s="298" t="s">
        <v>15817</v>
      </c>
      <c r="O232" s="298" t="s">
        <v>15817</v>
      </c>
      <c r="P232" s="299" t="s">
        <v>15818</v>
      </c>
      <c r="Q232" s="300" t="s">
        <v>15817</v>
      </c>
      <c r="R232" s="182" t="str">
        <f ca="1">IF(ISERROR($V232),"",OFFSET('Smelter Look-up'!$C$4,$V232-4,0)&amp;"")</f>
        <v>Jiangxi New Nanshan Technology Ltd.</v>
      </c>
      <c r="S232" s="181" t="str">
        <f t="shared" ca="1" si="71"/>
        <v>CN</v>
      </c>
      <c r="T232" s="181" t="str">
        <f ca="1">IF(B232="","",IF(ISERROR(MATCH($J232,SorP!$B$1:$B$6226,0)),"",INDIRECT("'SorP'!$A$"&amp;MATCH($S232&amp;$J232,SorP!C:C,0))))</f>
        <v>CN-JX</v>
      </c>
      <c r="U232" s="201"/>
      <c r="V232" s="226">
        <f>IF(C232="",NA(),IF(OR(C232="Smelter not listed",C232="Smelter not yet identified"),MATCH($B232&amp;$D232,'Smelter Look-up'!$J:$J,0),MATCH($B232&amp;$C232,'Smelter Look-up'!$J:$J,0)))</f>
        <v>458</v>
      </c>
      <c r="X232" s="227">
        <f t="shared" si="72"/>
        <v>0</v>
      </c>
      <c r="AB232" s="228" t="str">
        <f t="shared" si="73"/>
        <v>TinJiangxi New Nanshan Technology Ltd.</v>
      </c>
    </row>
    <row r="233" spans="1:28" s="227" customFormat="1" ht="40.5">
      <c r="A233" s="302" t="s">
        <v>13774</v>
      </c>
      <c r="B233" s="293" t="s">
        <v>1099</v>
      </c>
      <c r="C233" s="294" t="s">
        <v>13760</v>
      </c>
      <c r="D233" s="295" t="s">
        <v>13760</v>
      </c>
      <c r="E233" s="293" t="s">
        <v>13050</v>
      </c>
      <c r="F233" s="293" t="s">
        <v>13774</v>
      </c>
      <c r="G233" s="293" t="s">
        <v>13177</v>
      </c>
      <c r="H233" s="296" t="s">
        <v>15817</v>
      </c>
      <c r="I233" s="297" t="s">
        <v>13785</v>
      </c>
      <c r="J233" s="297" t="s">
        <v>10012</v>
      </c>
      <c r="K233" s="298" t="s">
        <v>15819</v>
      </c>
      <c r="L233" s="298" t="s">
        <v>15819</v>
      </c>
      <c r="M233" s="298" t="s">
        <v>15817</v>
      </c>
      <c r="N233" s="298" t="s">
        <v>15817</v>
      </c>
      <c r="O233" s="298" t="s">
        <v>15817</v>
      </c>
      <c r="P233" s="299" t="s">
        <v>15818</v>
      </c>
      <c r="Q233" s="300" t="s">
        <v>15817</v>
      </c>
      <c r="R233" s="182" t="str">
        <f ca="1">IF(ISERROR($V233),"",OFFSET('Smelter Look-up'!$C$4,$V233-4,0)&amp;"")</f>
        <v>Luna Smelter, Ltd.</v>
      </c>
      <c r="S233" s="181" t="str">
        <f t="shared" ca="1" si="71"/>
        <v>RW</v>
      </c>
      <c r="T233" s="181" t="str">
        <f ca="1">IF(B233="","",IF(ISERROR(MATCH($J233,SorP!$B$1:$B$6226,0)),"",INDIRECT("'SorP'!$A$"&amp;MATCH($S233&amp;$J233,SorP!C:C,0))))</f>
        <v>RW-01</v>
      </c>
      <c r="U233" s="201"/>
      <c r="V233" s="226">
        <f>IF(C233="",NA(),IF(OR(C233="Smelter not listed",C233="Smelter not yet identified"),MATCH($B233&amp;$D233,'Smelter Look-up'!$J:$J,0),MATCH($B233&amp;$C233,'Smelter Look-up'!$J:$J,0)))</f>
        <v>465</v>
      </c>
      <c r="X233" s="227">
        <f t="shared" si="72"/>
        <v>0</v>
      </c>
      <c r="AB233" s="228" t="str">
        <f t="shared" si="73"/>
        <v>TinLuna Smelter, Ltd.</v>
      </c>
    </row>
    <row r="234" spans="1:28" s="227" customFormat="1" ht="67.5">
      <c r="A234" s="302" t="s">
        <v>15633</v>
      </c>
      <c r="B234" s="293" t="s">
        <v>1099</v>
      </c>
      <c r="C234" s="294" t="s">
        <v>15632</v>
      </c>
      <c r="D234" s="295" t="s">
        <v>15632</v>
      </c>
      <c r="E234" s="293" t="s">
        <v>1069</v>
      </c>
      <c r="F234" s="293" t="s">
        <v>15633</v>
      </c>
      <c r="G234" s="293" t="s">
        <v>13177</v>
      </c>
      <c r="H234" s="296" t="s">
        <v>15817</v>
      </c>
      <c r="I234" s="297" t="s">
        <v>15644</v>
      </c>
      <c r="J234" s="297" t="s">
        <v>13529</v>
      </c>
      <c r="K234" s="298" t="s">
        <v>15817</v>
      </c>
      <c r="L234" s="298" t="s">
        <v>15817</v>
      </c>
      <c r="M234" s="298" t="s">
        <v>15817</v>
      </c>
      <c r="N234" s="298" t="s">
        <v>15817</v>
      </c>
      <c r="O234" s="298" t="s">
        <v>15817</v>
      </c>
      <c r="P234" s="299" t="s">
        <v>15818</v>
      </c>
      <c r="Q234" s="300" t="s">
        <v>15817</v>
      </c>
      <c r="R234" s="182" t="str">
        <f ca="1">IF(ISERROR($V234),"",OFFSET('Smelter Look-up'!$C$4,$V234-4,0)&amp;"")</f>
        <v>Ma'anshan Weitai Tin Co., Ltd.</v>
      </c>
      <c r="S234" s="181" t="str">
        <f t="shared" ca="1" si="71"/>
        <v>CN</v>
      </c>
      <c r="T234" s="181" t="str">
        <f ca="1">IF(B234="","",IF(ISERROR(MATCH($J234,SorP!$B$1:$B$6226,0)),"",INDIRECT("'SorP'!$A$"&amp;MATCH($S234&amp;$J234,SorP!C:C,0))))</f>
        <v>CN-AH</v>
      </c>
      <c r="U234" s="201"/>
      <c r="V234" s="226">
        <f>IF(C234="",NA(),IF(OR(C234="Smelter not listed",C234="Smelter not yet identified"),MATCH($B234&amp;$D234,'Smelter Look-up'!$J:$J,0),MATCH($B234&amp;$C234,'Smelter Look-up'!$J:$J,0)))</f>
        <v>466</v>
      </c>
      <c r="X234" s="227">
        <f t="shared" si="72"/>
        <v>0</v>
      </c>
      <c r="AB234" s="228" t="str">
        <f t="shared" si="73"/>
        <v>TinMa'anshan Weitai Tin Co., Ltd.</v>
      </c>
    </row>
    <row r="235" spans="1:28" s="227" customFormat="1" ht="81">
      <c r="A235" s="302" t="s">
        <v>131</v>
      </c>
      <c r="B235" s="293" t="s">
        <v>1099</v>
      </c>
      <c r="C235" s="294" t="s">
        <v>2121</v>
      </c>
      <c r="D235" s="295" t="s">
        <v>2121</v>
      </c>
      <c r="E235" s="293" t="s">
        <v>1065</v>
      </c>
      <c r="F235" s="293" t="s">
        <v>131</v>
      </c>
      <c r="G235" s="293" t="s">
        <v>13177</v>
      </c>
      <c r="H235" s="296" t="s">
        <v>15817</v>
      </c>
      <c r="I235" s="297" t="s">
        <v>1683</v>
      </c>
      <c r="J235" s="297" t="s">
        <v>1515</v>
      </c>
      <c r="K235" s="298" t="s">
        <v>15819</v>
      </c>
      <c r="L235" s="298" t="s">
        <v>15819</v>
      </c>
      <c r="M235" s="298" t="s">
        <v>15817</v>
      </c>
      <c r="N235" s="298" t="s">
        <v>15817</v>
      </c>
      <c r="O235" s="298" t="s">
        <v>15817</v>
      </c>
      <c r="P235" s="299" t="s">
        <v>15818</v>
      </c>
      <c r="Q235" s="300" t="s">
        <v>15817</v>
      </c>
      <c r="R235" s="182" t="str">
        <f ca="1">IF(ISERROR($V235),"",OFFSET('Smelter Look-up'!$C$4,$V235-4,0)&amp;"")</f>
        <v>Magnu's Minerais Metais e Ligas Ltda.</v>
      </c>
      <c r="S235" s="181" t="str">
        <f t="shared" ca="1" si="71"/>
        <v>BR</v>
      </c>
      <c r="T235" s="181" t="str">
        <f ca="1">IF(B235="","",IF(ISERROR(MATCH($J235,SorP!$B$1:$B$6226,0)),"",INDIRECT("'SorP'!$A$"&amp;MATCH($S235&amp;$J235,SorP!C:C,0))))</f>
        <v>BR-MG</v>
      </c>
      <c r="U235" s="201"/>
      <c r="V235" s="226">
        <f>IF(C235="",NA(),IF(OR(C235="Smelter not listed",C235="Smelter not yet identified"),MATCH($B235&amp;$D235,'Smelter Look-up'!$J:$J,0),MATCH($B235&amp;$C235,'Smelter Look-up'!$J:$J,0)))</f>
        <v>467</v>
      </c>
      <c r="X235" s="227">
        <f t="shared" si="72"/>
        <v>0</v>
      </c>
      <c r="AB235" s="228" t="str">
        <f t="shared" si="73"/>
        <v>TinMagnu's Minerais Metais e Ligas Ltda.</v>
      </c>
    </row>
    <row r="236" spans="1:28" s="227" customFormat="1" ht="81">
      <c r="A236" s="302" t="s">
        <v>131</v>
      </c>
      <c r="B236" s="293" t="s">
        <v>1099</v>
      </c>
      <c r="C236" s="294" t="s">
        <v>2121</v>
      </c>
      <c r="D236" s="295" t="s">
        <v>2121</v>
      </c>
      <c r="E236" s="293" t="s">
        <v>1065</v>
      </c>
      <c r="F236" s="293" t="s">
        <v>131</v>
      </c>
      <c r="G236" s="293" t="s">
        <v>13177</v>
      </c>
      <c r="H236" s="296" t="s">
        <v>15817</v>
      </c>
      <c r="I236" s="297" t="s">
        <v>1683</v>
      </c>
      <c r="J236" s="297" t="s">
        <v>1515</v>
      </c>
      <c r="K236" s="298" t="s">
        <v>15817</v>
      </c>
      <c r="L236" s="298" t="s">
        <v>15817</v>
      </c>
      <c r="M236" s="298" t="s">
        <v>15817</v>
      </c>
      <c r="N236" s="298" t="s">
        <v>15817</v>
      </c>
      <c r="O236" s="298" t="s">
        <v>15817</v>
      </c>
      <c r="P236" s="299" t="s">
        <v>15818</v>
      </c>
      <c r="Q236" s="300" t="s">
        <v>15817</v>
      </c>
      <c r="R236" s="182" t="str">
        <f ca="1">IF(ISERROR($V236),"",OFFSET('Smelter Look-up'!$C$4,$V236-4,0)&amp;"")</f>
        <v>Magnu's Minerais Metais e Ligas Ltda.</v>
      </c>
      <c r="S236" s="181" t="str">
        <f t="shared" ca="1" si="71"/>
        <v>BR</v>
      </c>
      <c r="T236" s="181" t="str">
        <f ca="1">IF(B236="","",IF(ISERROR(MATCH($J236,SorP!$B$1:$B$6226,0)),"",INDIRECT("'SorP'!$A$"&amp;MATCH($S236&amp;$J236,SorP!C:C,0))))</f>
        <v>BR-MG</v>
      </c>
      <c r="U236" s="201"/>
      <c r="V236" s="226">
        <f>IF(C236="",NA(),IF(OR(C236="Smelter not listed",C236="Smelter not yet identified"),MATCH($B236&amp;$D236,'Smelter Look-up'!$J:$J,0),MATCH($B236&amp;$C236,'Smelter Look-up'!$J:$J,0)))</f>
        <v>467</v>
      </c>
      <c r="X236" s="227">
        <f t="shared" si="72"/>
        <v>0</v>
      </c>
      <c r="AB236" s="228" t="str">
        <f t="shared" si="73"/>
        <v>TinMagnu's Minerais Metais e Ligas Ltda.</v>
      </c>
    </row>
    <row r="237" spans="1:28" s="227" customFormat="1" ht="81">
      <c r="A237" s="302" t="s">
        <v>131</v>
      </c>
      <c r="B237" s="293" t="s">
        <v>1099</v>
      </c>
      <c r="C237" s="294" t="s">
        <v>2121</v>
      </c>
      <c r="D237" s="295" t="s">
        <v>2121</v>
      </c>
      <c r="E237" s="293" t="s">
        <v>1065</v>
      </c>
      <c r="F237" s="293" t="s">
        <v>131</v>
      </c>
      <c r="G237" s="293" t="s">
        <v>13177</v>
      </c>
      <c r="H237" s="301" t="s">
        <v>15820</v>
      </c>
      <c r="I237" s="297" t="s">
        <v>1683</v>
      </c>
      <c r="J237" s="297" t="s">
        <v>1515</v>
      </c>
      <c r="K237" s="298" t="s">
        <v>15817</v>
      </c>
      <c r="L237" s="298" t="s">
        <v>15817</v>
      </c>
      <c r="M237" s="298" t="s">
        <v>15817</v>
      </c>
      <c r="N237" s="298" t="s">
        <v>15817</v>
      </c>
      <c r="O237" s="298" t="s">
        <v>15817</v>
      </c>
      <c r="P237" s="299" t="s">
        <v>15818</v>
      </c>
      <c r="Q237" s="300" t="s">
        <v>15817</v>
      </c>
      <c r="R237" s="182" t="str">
        <f ca="1">IF(ISERROR($V237),"",OFFSET('Smelter Look-up'!$C$4,$V237-4,0)&amp;"")</f>
        <v>Magnu's Minerais Metais e Ligas Ltda.</v>
      </c>
      <c r="S237" s="181" t="str">
        <f t="shared" ca="1" si="71"/>
        <v>BR</v>
      </c>
      <c r="T237" s="181" t="str">
        <f ca="1">IF(B237="","",IF(ISERROR(MATCH($J237,SorP!$B$1:$B$6226,0)),"",INDIRECT("'SorP'!$A$"&amp;MATCH($S237&amp;$J237,SorP!C:C,0))))</f>
        <v>BR-MG</v>
      </c>
      <c r="U237" s="201"/>
      <c r="V237" s="226">
        <f>IF(C237="",NA(),IF(OR(C237="Smelter not listed",C237="Smelter not yet identified"),MATCH($B237&amp;$D237,'Smelter Look-up'!$J:$J,0),MATCH($B237&amp;$C237,'Smelter Look-up'!$J:$J,0)))</f>
        <v>467</v>
      </c>
      <c r="X237" s="227">
        <f t="shared" si="72"/>
        <v>0</v>
      </c>
      <c r="AB237" s="228" t="str">
        <f t="shared" si="73"/>
        <v>TinMagnu's Minerais Metais e Ligas Ltda.</v>
      </c>
    </row>
    <row r="238" spans="1:28" s="227" customFormat="1" ht="81">
      <c r="A238" s="302" t="s">
        <v>752</v>
      </c>
      <c r="B238" s="293" t="s">
        <v>1099</v>
      </c>
      <c r="C238" s="294" t="s">
        <v>793</v>
      </c>
      <c r="D238" s="295" t="s">
        <v>793</v>
      </c>
      <c r="E238" s="293" t="s">
        <v>1084</v>
      </c>
      <c r="F238" s="293" t="s">
        <v>752</v>
      </c>
      <c r="G238" s="293" t="s">
        <v>13177</v>
      </c>
      <c r="H238" s="296" t="s">
        <v>15946</v>
      </c>
      <c r="I238" s="297" t="s">
        <v>1739</v>
      </c>
      <c r="J238" s="297" t="s">
        <v>8635</v>
      </c>
      <c r="K238" s="298" t="s">
        <v>15947</v>
      </c>
      <c r="L238" s="298" t="s">
        <v>15948</v>
      </c>
      <c r="M238" s="298" t="s">
        <v>12562</v>
      </c>
      <c r="N238" s="298" t="s">
        <v>15817</v>
      </c>
      <c r="O238" s="298" t="s">
        <v>15817</v>
      </c>
      <c r="P238" s="299" t="s">
        <v>15818</v>
      </c>
      <c r="Q238" s="300" t="s">
        <v>15817</v>
      </c>
      <c r="R238" s="182" t="str">
        <f ca="1">IF(ISERROR($V238),"",OFFSET('Smelter Look-up'!$C$4,$V238-4,0)&amp;"")</f>
        <v>Malaysia Smelting Corporation (MSC)</v>
      </c>
      <c r="S238" s="181" t="str">
        <f t="shared" ca="1" si="71"/>
        <v>MY</v>
      </c>
      <c r="T238" s="181" t="str">
        <f ca="1">IF(B238="","",IF(ISERROR(MATCH($J238,SorP!$B$1:$B$6226,0)),"",INDIRECT("'SorP'!$A$"&amp;MATCH($S238&amp;$J238,SorP!C:C,0))))</f>
        <v>MY-07</v>
      </c>
      <c r="U238" s="201"/>
      <c r="V238" s="226">
        <f>IF(C238="",NA(),IF(OR(C238="Smelter not listed",C238="Smelter not yet identified"),MATCH($B238&amp;$D238,'Smelter Look-up'!$J:$J,0),MATCH($B238&amp;$C238,'Smelter Look-up'!$J:$J,0)))</f>
        <v>468</v>
      </c>
      <c r="X238" s="227">
        <f t="shared" si="72"/>
        <v>0</v>
      </c>
      <c r="AB238" s="228" t="str">
        <f t="shared" si="73"/>
        <v>TinMalaysia Smelting Corporation (MSC)</v>
      </c>
    </row>
    <row r="239" spans="1:28" s="227" customFormat="1" ht="108">
      <c r="A239" s="302" t="s">
        <v>15635</v>
      </c>
      <c r="B239" s="293" t="s">
        <v>1099</v>
      </c>
      <c r="C239" s="294" t="s">
        <v>15634</v>
      </c>
      <c r="D239" s="295" t="s">
        <v>15634</v>
      </c>
      <c r="E239" s="293" t="s">
        <v>1084</v>
      </c>
      <c r="F239" s="293" t="s">
        <v>15635</v>
      </c>
      <c r="G239" s="293" t="s">
        <v>13177</v>
      </c>
      <c r="H239" s="296" t="s">
        <v>15817</v>
      </c>
      <c r="I239" s="297" t="s">
        <v>15645</v>
      </c>
      <c r="J239" s="297" t="s">
        <v>8641</v>
      </c>
      <c r="K239" s="298" t="s">
        <v>15817</v>
      </c>
      <c r="L239" s="298" t="s">
        <v>15817</v>
      </c>
      <c r="M239" s="298" t="s">
        <v>15817</v>
      </c>
      <c r="N239" s="298" t="s">
        <v>15817</v>
      </c>
      <c r="O239" s="298" t="s">
        <v>15817</v>
      </c>
      <c r="P239" s="299" t="s">
        <v>15818</v>
      </c>
      <c r="Q239" s="300" t="s">
        <v>15817</v>
      </c>
      <c r="R239" s="182" t="str">
        <f ca="1">IF(ISERROR($V239),"",OFFSET('Smelter Look-up'!$C$4,$V239-4,0)&amp;"")</f>
        <v>Malaysia Smelting Corporation Berhad (Port Klang)</v>
      </c>
      <c r="S239" s="181" t="str">
        <f t="shared" ca="1" si="71"/>
        <v>MY</v>
      </c>
      <c r="T239" s="181" t="str">
        <f ca="1">IF(B239="","",IF(ISERROR(MATCH($J239,SorP!$B$1:$B$6226,0)),"",INDIRECT("'SorP'!$A$"&amp;MATCH($S239&amp;$J239,SorP!C:C,0))))</f>
        <v>MY-10</v>
      </c>
      <c r="U239" s="201"/>
      <c r="V239" s="226">
        <f>IF(C239="",NA(),IF(OR(C239="Smelter not listed",C239="Smelter not yet identified"),MATCH($B239&amp;$D239,'Smelter Look-up'!$J:$J,0),MATCH($B239&amp;$C239,'Smelter Look-up'!$J:$J,0)))</f>
        <v>469</v>
      </c>
      <c r="X239" s="227">
        <f t="shared" si="72"/>
        <v>0</v>
      </c>
      <c r="AB239" s="228" t="str">
        <f t="shared" si="73"/>
        <v>TinMalaysia Smelting Corporation Berhad (Port Klang)</v>
      </c>
    </row>
    <row r="240" spans="1:28" s="227" customFormat="1" ht="54">
      <c r="A240" s="302" t="s">
        <v>1740</v>
      </c>
      <c r="B240" s="293" t="s">
        <v>1099</v>
      </c>
      <c r="C240" s="294" t="s">
        <v>2104</v>
      </c>
      <c r="D240" s="295" t="s">
        <v>2104</v>
      </c>
      <c r="E240" s="293" t="s">
        <v>2384</v>
      </c>
      <c r="F240" s="293" t="s">
        <v>1740</v>
      </c>
      <c r="G240" s="293" t="s">
        <v>13177</v>
      </c>
      <c r="H240" s="296" t="s">
        <v>15817</v>
      </c>
      <c r="I240" s="297" t="s">
        <v>1741</v>
      </c>
      <c r="J240" s="297" t="s">
        <v>1601</v>
      </c>
      <c r="K240" s="298" t="s">
        <v>15819</v>
      </c>
      <c r="L240" s="298" t="s">
        <v>15819</v>
      </c>
      <c r="M240" s="298" t="s">
        <v>15817</v>
      </c>
      <c r="N240" s="298" t="s">
        <v>15817</v>
      </c>
      <c r="O240" s="298" t="s">
        <v>15817</v>
      </c>
      <c r="P240" s="299" t="s">
        <v>15818</v>
      </c>
      <c r="Q240" s="300" t="s">
        <v>15817</v>
      </c>
      <c r="R240" s="182" t="str">
        <f ca="1">IF(ISERROR($V240),"",OFFSET('Smelter Look-up'!$C$4,$V240-4,0)&amp;"")</f>
        <v>Metallic Resources, Inc.</v>
      </c>
      <c r="S240" s="181" t="str">
        <f t="shared" ref="S240:S245" ca="1" si="74">IF(B240="","",IF(ISERROR(MATCH($E240,CL,0)),"Unknown",INDIRECT("'C'!$A$"&amp;MATCH($E240,CL,0)+1)))</f>
        <v>US</v>
      </c>
      <c r="T240" s="181" t="str">
        <f ca="1">IF(B240="","",IF(ISERROR(MATCH($J240,SorP!$B$1:$B$6226,0)),"",INDIRECT("'SorP'!$A$"&amp;MATCH($S240&amp;$J240,SorP!C:C,0))))</f>
        <v>US-OH</v>
      </c>
      <c r="U240" s="201"/>
      <c r="V240" s="226">
        <f>IF(C240="",NA(),IF(OR(C240="Smelter not listed",C240="Smelter not yet identified"),MATCH($B240&amp;$D240,'Smelter Look-up'!$J:$J,0),MATCH($B240&amp;$C240,'Smelter Look-up'!$J:$J,0)))</f>
        <v>473</v>
      </c>
      <c r="X240" s="227">
        <f t="shared" ref="X240:X245" si="75">IF(AND(C240="Smelter not listed",OR(LEN(D240)=0,LEN(E240)=0)),1,0)</f>
        <v>0</v>
      </c>
      <c r="AB240" s="228" t="str">
        <f t="shared" ref="AB240:AB245" si="76">B240&amp;C240</f>
        <v>TinMetallic Resources, Inc.</v>
      </c>
    </row>
    <row r="241" spans="1:28" s="227" customFormat="1" ht="27">
      <c r="A241" s="302" t="s">
        <v>1772</v>
      </c>
      <c r="B241" s="293" t="s">
        <v>1099</v>
      </c>
      <c r="C241" s="294" t="s">
        <v>15341</v>
      </c>
      <c r="D241" s="295" t="s">
        <v>12879</v>
      </c>
      <c r="E241" s="293" t="s">
        <v>1064</v>
      </c>
      <c r="F241" s="293" t="s">
        <v>1772</v>
      </c>
      <c r="G241" s="293" t="s">
        <v>13177</v>
      </c>
      <c r="H241" s="296" t="s">
        <v>15817</v>
      </c>
      <c r="I241" s="297" t="s">
        <v>1773</v>
      </c>
      <c r="J241" s="297" t="s">
        <v>3104</v>
      </c>
      <c r="K241" s="298" t="s">
        <v>15817</v>
      </c>
      <c r="L241" s="298" t="s">
        <v>15817</v>
      </c>
      <c r="M241" s="298" t="s">
        <v>15817</v>
      </c>
      <c r="N241" s="298" t="s">
        <v>15817</v>
      </c>
      <c r="O241" s="298" t="s">
        <v>15817</v>
      </c>
      <c r="P241" s="299" t="s">
        <v>15818</v>
      </c>
      <c r="Q241" s="300" t="s">
        <v>15817</v>
      </c>
      <c r="R241" s="182" t="str">
        <f ca="1">IF(ISERROR($V241),"",OFFSET('Smelter Look-up'!$C$4,$V241-4,0)&amp;"")</f>
        <v>Aurubis Beerse</v>
      </c>
      <c r="S241" s="181" t="str">
        <f t="shared" ca="1" si="74"/>
        <v>BE</v>
      </c>
      <c r="T241" s="181" t="str">
        <f ca="1">IF(B241="","",IF(ISERROR(MATCH($J241,SorP!$B$1:$B$6226,0)),"",INDIRECT("'SorP'!$A$"&amp;MATCH($S241&amp;$J241,SorP!C:C,0))))</f>
        <v>BE-VAN</v>
      </c>
      <c r="U241" s="201"/>
      <c r="V241" s="226">
        <f>IF(C241="",NA(),IF(OR(C241="Smelter not listed",C241="Smelter not yet identified"),MATCH($B241&amp;$D241,'Smelter Look-up'!$J:$J,0),MATCH($B241&amp;$C241,'Smelter Look-up'!$J:$J,0)))</f>
        <v>404</v>
      </c>
      <c r="X241" s="227">
        <f t="shared" si="75"/>
        <v>0</v>
      </c>
      <c r="AB241" s="228" t="str">
        <f t="shared" si="76"/>
        <v>TinAurubis Beerse</v>
      </c>
    </row>
    <row r="242" spans="1:28" s="227" customFormat="1" ht="40.5">
      <c r="A242" s="302" t="s">
        <v>1774</v>
      </c>
      <c r="B242" s="293" t="s">
        <v>1099</v>
      </c>
      <c r="C242" s="294" t="s">
        <v>12880</v>
      </c>
      <c r="D242" s="295" t="s">
        <v>12880</v>
      </c>
      <c r="E242" s="293" t="s">
        <v>1071</v>
      </c>
      <c r="F242" s="293" t="s">
        <v>1774</v>
      </c>
      <c r="G242" s="293" t="s">
        <v>13177</v>
      </c>
      <c r="H242" s="296" t="s">
        <v>15817</v>
      </c>
      <c r="I242" s="297" t="s">
        <v>1775</v>
      </c>
      <c r="J242" s="297" t="s">
        <v>12359</v>
      </c>
      <c r="K242" s="298" t="s">
        <v>15817</v>
      </c>
      <c r="L242" s="298" t="s">
        <v>15817</v>
      </c>
      <c r="M242" s="298" t="s">
        <v>15817</v>
      </c>
      <c r="N242" s="298" t="s">
        <v>15817</v>
      </c>
      <c r="O242" s="298" t="s">
        <v>15817</v>
      </c>
      <c r="P242" s="299" t="s">
        <v>15818</v>
      </c>
      <c r="Q242" s="300" t="s">
        <v>15817</v>
      </c>
      <c r="R242" s="182" t="str">
        <f ca="1">IF(ISERROR($V242),"",OFFSET('Smelter Look-up'!$C$4,$V242-4,0)&amp;"")</f>
        <v>Aurubis Berango</v>
      </c>
      <c r="S242" s="181" t="str">
        <f t="shared" ca="1" si="74"/>
        <v>ES</v>
      </c>
      <c r="T242" s="181" t="str">
        <f ca="1">IF(B242="","",IF(ISERROR(MATCH($J242,SorP!$B$1:$B$6226,0)),"",INDIRECT("'SorP'!$A$"&amp;MATCH($S242&amp;$J242,SorP!C:C,0))))</f>
        <v>ES-BI</v>
      </c>
      <c r="U242" s="201"/>
      <c r="V242" s="226">
        <f>IF(C242="",NA(),IF(OR(C242="Smelter not listed",C242="Smelter not yet identified"),MATCH($B242&amp;$D242,'Smelter Look-up'!$J:$J,0),MATCH($B242&amp;$C242,'Smelter Look-up'!$J:$J,0)))</f>
        <v>475</v>
      </c>
      <c r="X242" s="227">
        <f t="shared" si="75"/>
        <v>0</v>
      </c>
      <c r="AB242" s="228" t="str">
        <f t="shared" si="76"/>
        <v>TinMetallo Spain S.L.U.</v>
      </c>
    </row>
    <row r="243" spans="1:28" s="227" customFormat="1" ht="54">
      <c r="A243" s="302" t="s">
        <v>753</v>
      </c>
      <c r="B243" s="293" t="s">
        <v>1099</v>
      </c>
      <c r="C243" s="294" t="s">
        <v>12377</v>
      </c>
      <c r="D243" s="295" t="s">
        <v>12377</v>
      </c>
      <c r="E243" s="293" t="s">
        <v>1065</v>
      </c>
      <c r="F243" s="293" t="s">
        <v>753</v>
      </c>
      <c r="G243" s="293" t="s">
        <v>13177</v>
      </c>
      <c r="H243" s="296" t="s">
        <v>15817</v>
      </c>
      <c r="I243" s="297" t="s">
        <v>15949</v>
      </c>
      <c r="J243" s="297" t="s">
        <v>1640</v>
      </c>
      <c r="K243" s="298" t="s">
        <v>15950</v>
      </c>
      <c r="L243" s="298" t="s">
        <v>15951</v>
      </c>
      <c r="M243" s="298" t="s">
        <v>15882</v>
      </c>
      <c r="N243" s="298" t="s">
        <v>15926</v>
      </c>
      <c r="O243" s="298" t="s">
        <v>15926</v>
      </c>
      <c r="P243" s="299" t="s">
        <v>15818</v>
      </c>
      <c r="Q243" s="300" t="s">
        <v>15817</v>
      </c>
      <c r="R243" s="182" t="str">
        <f ca="1">IF(ISERROR($V243),"",OFFSET('Smelter Look-up'!$C$4,$V243-4,0)&amp;"")</f>
        <v>Mineracao Taboca S.A.</v>
      </c>
      <c r="S243" s="181" t="str">
        <f t="shared" ca="1" si="74"/>
        <v>BR</v>
      </c>
      <c r="T243" s="181" t="str">
        <f ca="1">IF(B243="","",IF(ISERROR(MATCH($J243,SorP!$B$1:$B$6226,0)),"",INDIRECT("'SorP'!$A$"&amp;MATCH($S243&amp;$J243,SorP!C:C,0))))</f>
        <v>BR-SP</v>
      </c>
      <c r="U243" s="201"/>
      <c r="V243" s="226">
        <f>IF(C243="",NA(),IF(OR(C243="Smelter not listed",C243="Smelter not yet identified"),MATCH($B243&amp;$D243,'Smelter Look-up'!$J:$J,0),MATCH($B243&amp;$C243,'Smelter Look-up'!$J:$J,0)))</f>
        <v>476</v>
      </c>
      <c r="X243" s="227">
        <f t="shared" si="75"/>
        <v>0</v>
      </c>
      <c r="AB243" s="228" t="str">
        <f t="shared" si="76"/>
        <v>TinMineracao Taboca S.A.</v>
      </c>
    </row>
    <row r="244" spans="1:28" s="227" customFormat="1" ht="67.5">
      <c r="A244" s="302" t="s">
        <v>15347</v>
      </c>
      <c r="B244" s="293" t="s">
        <v>1099</v>
      </c>
      <c r="C244" s="294" t="s">
        <v>15346</v>
      </c>
      <c r="D244" s="295" t="s">
        <v>15346</v>
      </c>
      <c r="E244" s="293" t="s">
        <v>12925</v>
      </c>
      <c r="F244" s="293" t="s">
        <v>15347</v>
      </c>
      <c r="G244" s="293" t="s">
        <v>13177</v>
      </c>
      <c r="H244" s="301" t="s">
        <v>15820</v>
      </c>
      <c r="I244" s="297" t="s">
        <v>15352</v>
      </c>
      <c r="J244" s="297" t="s">
        <v>12746</v>
      </c>
      <c r="K244" s="298" t="s">
        <v>15817</v>
      </c>
      <c r="L244" s="298" t="s">
        <v>15817</v>
      </c>
      <c r="M244" s="298" t="s">
        <v>15817</v>
      </c>
      <c r="N244" s="298" t="s">
        <v>15817</v>
      </c>
      <c r="O244" s="298" t="s">
        <v>15817</v>
      </c>
      <c r="P244" s="299" t="s">
        <v>15818</v>
      </c>
      <c r="Q244" s="300" t="s">
        <v>15817</v>
      </c>
      <c r="R244" s="182" t="str">
        <f ca="1">IF(ISERROR($V244),"",OFFSET('Smelter Look-up'!$C$4,$V244-4,0)&amp;"")</f>
        <v>Mining Minerals Resources SARL</v>
      </c>
      <c r="S244" s="181" t="str">
        <f t="shared" ca="1" si="74"/>
        <v>CD</v>
      </c>
      <c r="T244" s="181" t="str">
        <f ca="1">IF(B244="","",IF(ISERROR(MATCH($J244,SorP!$B$1:$B$6226,0)),"",INDIRECT("'SorP'!$A$"&amp;MATCH($S244&amp;$J244,SorP!C:C,0))))</f>
        <v>CD-HK</v>
      </c>
      <c r="U244" s="201"/>
      <c r="V244" s="226">
        <f>IF(C244="",NA(),IF(OR(C244="Smelter not listed",C244="Smelter not yet identified"),MATCH($B244&amp;$D244,'Smelter Look-up'!$J:$J,0),MATCH($B244&amp;$C244,'Smelter Look-up'!$J:$J,0)))</f>
        <v>480</v>
      </c>
      <c r="X244" s="227">
        <f t="shared" si="75"/>
        <v>0</v>
      </c>
      <c r="AB244" s="228" t="str">
        <f t="shared" si="76"/>
        <v>TinMining Minerals Resources SARL</v>
      </c>
    </row>
    <row r="245" spans="1:28" s="227" customFormat="1" ht="27">
      <c r="A245" s="302" t="s">
        <v>754</v>
      </c>
      <c r="B245" s="293" t="s">
        <v>1099</v>
      </c>
      <c r="C245" s="294" t="s">
        <v>1003</v>
      </c>
      <c r="D245" s="295" t="s">
        <v>1003</v>
      </c>
      <c r="E245" s="293" t="s">
        <v>851</v>
      </c>
      <c r="F245" s="293" t="s">
        <v>754</v>
      </c>
      <c r="G245" s="293" t="s">
        <v>13177</v>
      </c>
      <c r="H245" s="301" t="s">
        <v>15820</v>
      </c>
      <c r="I245" s="297" t="s">
        <v>1743</v>
      </c>
      <c r="J245" s="297" t="s">
        <v>9062</v>
      </c>
      <c r="K245" s="298" t="s">
        <v>15817</v>
      </c>
      <c r="L245" s="298" t="s">
        <v>15817</v>
      </c>
      <c r="M245" s="298" t="s">
        <v>15817</v>
      </c>
      <c r="N245" s="298" t="s">
        <v>15817</v>
      </c>
      <c r="O245" s="298" t="s">
        <v>15817</v>
      </c>
      <c r="P245" s="299" t="s">
        <v>15818</v>
      </c>
      <c r="Q245" s="300" t="s">
        <v>15817</v>
      </c>
      <c r="R245" s="182" t="str">
        <f ca="1">IF(ISERROR($V245),"",OFFSET('Smelter Look-up'!$C$4,$V245-4,0)&amp;"")</f>
        <v>Minsur</v>
      </c>
      <c r="S245" s="181" t="str">
        <f t="shared" ca="1" si="74"/>
        <v>PE</v>
      </c>
      <c r="T245" s="181" t="str">
        <f ca="1">IF(B245="","",IF(ISERROR(MATCH($J245,SorP!$B$1:$B$6226,0)),"",INDIRECT("'SorP'!$A$"&amp;MATCH($S245&amp;$J245,SorP!C:C,0))))</f>
        <v>PE-ICA</v>
      </c>
      <c r="U245" s="201"/>
      <c r="V245" s="226">
        <f>IF(C245="",NA(),IF(OR(C245="Smelter not listed",C245="Smelter not yet identified"),MATCH($B245&amp;$D245,'Smelter Look-up'!$J:$J,0),MATCH($B245&amp;$C245,'Smelter Look-up'!$J:$J,0)))</f>
        <v>481</v>
      </c>
      <c r="X245" s="227">
        <f t="shared" si="75"/>
        <v>0</v>
      </c>
      <c r="AB245" s="228" t="str">
        <f t="shared" si="76"/>
        <v>TinMinsur</v>
      </c>
    </row>
    <row r="246" spans="1:28" s="227" customFormat="1" ht="67.5">
      <c r="A246" s="302" t="s">
        <v>755</v>
      </c>
      <c r="B246" s="293" t="s">
        <v>1099</v>
      </c>
      <c r="C246" s="294" t="s">
        <v>1131</v>
      </c>
      <c r="D246" s="295" t="s">
        <v>1131</v>
      </c>
      <c r="E246" s="293" t="s">
        <v>1077</v>
      </c>
      <c r="F246" s="293" t="s">
        <v>755</v>
      </c>
      <c r="G246" s="293" t="s">
        <v>13177</v>
      </c>
      <c r="H246" s="301" t="s">
        <v>15820</v>
      </c>
      <c r="I246" s="297" t="s">
        <v>1509</v>
      </c>
      <c r="J246" s="297" t="s">
        <v>1509</v>
      </c>
      <c r="K246" s="298" t="s">
        <v>15817</v>
      </c>
      <c r="L246" s="298" t="s">
        <v>15817</v>
      </c>
      <c r="M246" s="298" t="s">
        <v>15817</v>
      </c>
      <c r="N246" s="298" t="s">
        <v>15821</v>
      </c>
      <c r="O246" s="298" t="s">
        <v>15821</v>
      </c>
      <c r="P246" s="299" t="s">
        <v>15822</v>
      </c>
      <c r="Q246" s="300" t="s">
        <v>15927</v>
      </c>
      <c r="R246" s="182" t="str">
        <f ca="1">IF(ISERROR($V246),"",OFFSET('Smelter Look-up'!$C$4,$V246-4,0)&amp;"")</f>
        <v>Mitsubishi Materials Corporation</v>
      </c>
      <c r="S246" s="181" t="str">
        <f t="shared" ref="S246:S252" ca="1" si="77">IF(B246="","",IF(ISERROR(MATCH($E246,CL,0)),"Unknown",INDIRECT("'C'!$A$"&amp;MATCH($E246,CL,0)+1)))</f>
        <v>JP</v>
      </c>
      <c r="T246" s="181" t="str">
        <f ca="1">IF(B246="","",IF(ISERROR(MATCH($J246,SorP!$B$1:$B$6226,0)),"",INDIRECT("'SorP'!$A$"&amp;MATCH($S246&amp;$J246,SorP!C:C,0))))</f>
        <v>JP-13</v>
      </c>
      <c r="U246" s="201"/>
      <c r="V246" s="226">
        <f>IF(C246="",NA(),IF(OR(C246="Smelter not listed",C246="Smelter not yet identified"),MATCH($B246&amp;$D246,'Smelter Look-up'!$J:$J,0),MATCH($B246&amp;$C246,'Smelter Look-up'!$J:$J,0)))</f>
        <v>482</v>
      </c>
      <c r="X246" s="227">
        <f t="shared" ref="X246:X252" si="78">IF(AND(C246="Smelter not listed",OR(LEN(D246)=0,LEN(E246)=0)),1,0)</f>
        <v>0</v>
      </c>
      <c r="AB246" s="228" t="str">
        <f t="shared" ref="AB246:AB252" si="79">B246&amp;C246</f>
        <v>TinMitsubishi Materials Corporation</v>
      </c>
    </row>
    <row r="247" spans="1:28" s="227" customFormat="1" ht="67.5">
      <c r="A247" s="302" t="s">
        <v>14967</v>
      </c>
      <c r="B247" s="293" t="s">
        <v>1099</v>
      </c>
      <c r="C247" s="294" t="s">
        <v>14966</v>
      </c>
      <c r="D247" s="295" t="s">
        <v>14966</v>
      </c>
      <c r="E247" s="293" t="s">
        <v>854</v>
      </c>
      <c r="F247" s="293" t="s">
        <v>14967</v>
      </c>
      <c r="G247" s="293" t="s">
        <v>13177</v>
      </c>
      <c r="H247" s="296" t="s">
        <v>15817</v>
      </c>
      <c r="I247" s="297" t="s">
        <v>1548</v>
      </c>
      <c r="J247" s="297" t="s">
        <v>9952</v>
      </c>
      <c r="K247" s="298" t="s">
        <v>15817</v>
      </c>
      <c r="L247" s="298" t="s">
        <v>15817</v>
      </c>
      <c r="M247" s="298" t="s">
        <v>15817</v>
      </c>
      <c r="N247" s="298" t="s">
        <v>15817</v>
      </c>
      <c r="O247" s="298" t="s">
        <v>15817</v>
      </c>
      <c r="P247" s="299" t="s">
        <v>15818</v>
      </c>
      <c r="Q247" s="300" t="s">
        <v>15817</v>
      </c>
      <c r="R247" s="182" t="str">
        <f ca="1">IF(ISERROR($V247),"",OFFSET('Smelter Look-up'!$C$4,$V247-4,0)&amp;"")</f>
        <v>Novosibirsk Tin Combine</v>
      </c>
      <c r="S247" s="181" t="str">
        <f t="shared" ca="1" si="77"/>
        <v>RU</v>
      </c>
      <c r="T247" s="181" t="str">
        <f ca="1">IF(B247="","",IF(ISERROR(MATCH($J247,SorP!$B$1:$B$6226,0)),"",INDIRECT("'SorP'!$A$"&amp;MATCH($S247&amp;$J247,SorP!C:C,0))))</f>
        <v>RU-NVS</v>
      </c>
      <c r="U247" s="201"/>
      <c r="V247" s="226">
        <f>IF(C247="",NA(),IF(OR(C247="Smelter not listed",C247="Smelter not yet identified"),MATCH($B247&amp;$D247,'Smelter Look-up'!$J:$J,0),MATCH($B247&amp;$C247,'Smelter Look-up'!$J:$J,0)))</f>
        <v>488</v>
      </c>
      <c r="X247" s="227">
        <f t="shared" si="78"/>
        <v>0</v>
      </c>
      <c r="AB247" s="228" t="str">
        <f t="shared" si="79"/>
        <v>TinNovosibirsk Processing Plant Ltd.</v>
      </c>
    </row>
    <row r="248" spans="1:28" s="227" customFormat="1" ht="81">
      <c r="A248" s="302" t="s">
        <v>757</v>
      </c>
      <c r="B248" s="293" t="s">
        <v>1099</v>
      </c>
      <c r="C248" s="294" t="s">
        <v>756</v>
      </c>
      <c r="D248" s="295" t="s">
        <v>756</v>
      </c>
      <c r="E248" s="293" t="s">
        <v>859</v>
      </c>
      <c r="F248" s="293" t="s">
        <v>757</v>
      </c>
      <c r="G248" s="293" t="s">
        <v>13177</v>
      </c>
      <c r="H248" s="296" t="s">
        <v>15817</v>
      </c>
      <c r="I248" s="297" t="s">
        <v>2292</v>
      </c>
      <c r="J248" s="297" t="s">
        <v>10972</v>
      </c>
      <c r="K248" s="298" t="s">
        <v>15819</v>
      </c>
      <c r="L248" s="298" t="s">
        <v>15819</v>
      </c>
      <c r="M248" s="298" t="s">
        <v>15817</v>
      </c>
      <c r="N248" s="298" t="s">
        <v>15817</v>
      </c>
      <c r="O248" s="298" t="s">
        <v>15817</v>
      </c>
      <c r="P248" s="299" t="s">
        <v>15818</v>
      </c>
      <c r="Q248" s="300" t="s">
        <v>15817</v>
      </c>
      <c r="R248" s="182" t="str">
        <f ca="1">IF(ISERROR($V248),"",OFFSET('Smelter Look-up'!$C$4,$V248-4,0)&amp;"")</f>
        <v>O.M. Manufacturing (Thailand) Co., Ltd.</v>
      </c>
      <c r="S248" s="181" t="str">
        <f t="shared" ca="1" si="77"/>
        <v>TH</v>
      </c>
      <c r="T248" s="181" t="str">
        <f ca="1">IF(B248="","",IF(ISERROR(MATCH($J248,SorP!$B$1:$B$6226,0)),"",INDIRECT("'SorP'!$A$"&amp;MATCH($S248&amp;$J248,SorP!C:C,0))))</f>
        <v>TH-20</v>
      </c>
      <c r="U248" s="201"/>
      <c r="V248" s="226">
        <f>IF(C248="",NA(),IF(OR(C248="Smelter not listed",C248="Smelter not yet identified"),MATCH($B248&amp;$D248,'Smelter Look-up'!$J:$J,0),MATCH($B248&amp;$C248,'Smelter Look-up'!$J:$J,0)))</f>
        <v>490</v>
      </c>
      <c r="X248" s="227">
        <f t="shared" si="78"/>
        <v>0</v>
      </c>
      <c r="AB248" s="228" t="str">
        <f t="shared" si="79"/>
        <v>TinO.M. Manufacturing (Thailand) Co., Ltd.</v>
      </c>
    </row>
    <row r="249" spans="1:28" s="227" customFormat="1" ht="67.5">
      <c r="A249" s="302" t="s">
        <v>1366</v>
      </c>
      <c r="B249" s="293" t="s">
        <v>1099</v>
      </c>
      <c r="C249" s="294" t="s">
        <v>1365</v>
      </c>
      <c r="D249" s="295" t="s">
        <v>1365</v>
      </c>
      <c r="E249" s="293" t="s">
        <v>852</v>
      </c>
      <c r="F249" s="293" t="s">
        <v>1366</v>
      </c>
      <c r="G249" s="293" t="s">
        <v>13177</v>
      </c>
      <c r="H249" s="301" t="s">
        <v>15820</v>
      </c>
      <c r="I249" s="297" t="s">
        <v>12887</v>
      </c>
      <c r="J249" s="297" t="s">
        <v>9398</v>
      </c>
      <c r="K249" s="298" t="s">
        <v>15817</v>
      </c>
      <c r="L249" s="298" t="s">
        <v>15817</v>
      </c>
      <c r="M249" s="298" t="s">
        <v>15817</v>
      </c>
      <c r="N249" s="298" t="s">
        <v>15817</v>
      </c>
      <c r="O249" s="298" t="s">
        <v>15826</v>
      </c>
      <c r="P249" s="299" t="s">
        <v>15818</v>
      </c>
      <c r="Q249" s="300" t="s">
        <v>15927</v>
      </c>
      <c r="R249" s="182" t="str">
        <f ca="1">IF(ISERROR($V249),"",OFFSET('Smelter Look-up'!$C$4,$V249-4,0)&amp;"")</f>
        <v>O.M. Manufacturing Philippines, Inc.</v>
      </c>
      <c r="S249" s="181" t="str">
        <f t="shared" ca="1" si="77"/>
        <v>PH</v>
      </c>
      <c r="T249" s="181" t="str">
        <f ca="1">IF(B249="","",IF(ISERROR(MATCH($J249,SorP!$B$1:$B$6226,0)),"",INDIRECT("'SorP'!$A$"&amp;MATCH($S249&amp;$J249,SorP!C:C,0))))</f>
        <v>PH-CAV</v>
      </c>
      <c r="U249" s="201"/>
      <c r="V249" s="226">
        <f>IF(C249="",NA(),IF(OR(C249="Smelter not listed",C249="Smelter not yet identified"),MATCH($B249&amp;$D249,'Smelter Look-up'!$J:$J,0),MATCH($B249&amp;$C249,'Smelter Look-up'!$J:$J,0)))</f>
        <v>491</v>
      </c>
      <c r="X249" s="227">
        <f t="shared" si="78"/>
        <v>0</v>
      </c>
      <c r="AB249" s="228" t="str">
        <f t="shared" si="79"/>
        <v>TinO.M. Manufacturing Philippines, Inc.</v>
      </c>
    </row>
    <row r="250" spans="1:28" s="227" customFormat="1" ht="54">
      <c r="A250" s="302" t="s">
        <v>758</v>
      </c>
      <c r="B250" s="293" t="s">
        <v>1099</v>
      </c>
      <c r="C250" s="294" t="s">
        <v>13715</v>
      </c>
      <c r="D250" s="295" t="s">
        <v>13715</v>
      </c>
      <c r="E250" s="293" t="s">
        <v>2382</v>
      </c>
      <c r="F250" s="293" t="s">
        <v>758</v>
      </c>
      <c r="G250" s="293" t="s">
        <v>13177</v>
      </c>
      <c r="H250" s="296" t="s">
        <v>15953</v>
      </c>
      <c r="I250" s="297" t="s">
        <v>1728</v>
      </c>
      <c r="J250" s="297" t="s">
        <v>1728</v>
      </c>
      <c r="K250" s="298" t="s">
        <v>15954</v>
      </c>
      <c r="L250" s="298" t="s">
        <v>15955</v>
      </c>
      <c r="M250" s="298" t="s">
        <v>15882</v>
      </c>
      <c r="N250" s="298" t="s">
        <v>15926</v>
      </c>
      <c r="O250" s="298" t="s">
        <v>15926</v>
      </c>
      <c r="P250" s="299" t="s">
        <v>15818</v>
      </c>
      <c r="Q250" s="300" t="s">
        <v>15817</v>
      </c>
      <c r="R250" s="182" t="str">
        <f ca="1">IF(ISERROR($V250),"",OFFSET('Smelter Look-up'!$C$4,$V250-4,0)&amp;"")</f>
        <v>Operaciones Metalurgicas S.A.</v>
      </c>
      <c r="S250" s="181" t="str">
        <f t="shared" ca="1" si="77"/>
        <v>BO</v>
      </c>
      <c r="T250" s="181" t="str">
        <f ca="1">IF(B250="","",IF(ISERROR(MATCH($J250,SorP!$B$1:$B$6226,0)),"",INDIRECT("'SorP'!$A$"&amp;MATCH($S250&amp;$J250,SorP!C:C,0))))</f>
        <v>BO-O</v>
      </c>
      <c r="U250" s="201"/>
      <c r="V250" s="226">
        <f>IF(C250="",NA(),IF(OR(C250="Smelter not listed",C250="Smelter not yet identified"),MATCH($B250&amp;$D250,'Smelter Look-up'!$J:$J,0),MATCH($B250&amp;$C250,'Smelter Look-up'!$J:$J,0)))</f>
        <v>493</v>
      </c>
      <c r="X250" s="227">
        <f t="shared" si="78"/>
        <v>0</v>
      </c>
      <c r="AB250" s="228" t="str">
        <f t="shared" si="79"/>
        <v>TinOperaciones Metalurgicas S.A.</v>
      </c>
    </row>
    <row r="251" spans="1:28" s="227" customFormat="1" ht="67.5">
      <c r="A251" s="302" t="s">
        <v>15956</v>
      </c>
      <c r="B251" s="293" t="s">
        <v>1099</v>
      </c>
      <c r="C251" s="294" t="s">
        <v>15957</v>
      </c>
      <c r="D251" s="295" t="s">
        <v>15957</v>
      </c>
      <c r="E251" s="293" t="s">
        <v>1074</v>
      </c>
      <c r="F251" s="293" t="s">
        <v>15956</v>
      </c>
      <c r="G251" s="293" t="s">
        <v>13177</v>
      </c>
      <c r="H251" s="296" t="s">
        <v>15817</v>
      </c>
      <c r="I251" s="297" t="s">
        <v>15958</v>
      </c>
      <c r="J251" s="297" t="s">
        <v>12799</v>
      </c>
      <c r="K251" s="298" t="s">
        <v>15817</v>
      </c>
      <c r="L251" s="298" t="s">
        <v>15817</v>
      </c>
      <c r="M251" s="298" t="s">
        <v>15817</v>
      </c>
      <c r="N251" s="298" t="s">
        <v>15817</v>
      </c>
      <c r="O251" s="298" t="s">
        <v>15817</v>
      </c>
      <c r="P251" s="299" t="s">
        <v>15818</v>
      </c>
      <c r="Q251" s="300" t="s">
        <v>15817</v>
      </c>
      <c r="R251" s="182" t="str">
        <f ca="1">IF(ISERROR($V251),"",OFFSET('Smelter Look-up'!$C$4,$V251-4,0)&amp;"")</f>
        <v/>
      </c>
      <c r="S251" s="181" t="str">
        <f t="shared" ca="1" si="77"/>
        <v>ID</v>
      </c>
      <c r="T251" s="181" t="str">
        <f ca="1">IF(B251="","",IF(ISERROR(MATCH($J251,SorP!$B$1:$B$6226,0)),"",INDIRECT("'SorP'!$A$"&amp;MATCH($S251&amp;$J251,SorP!C:C,0))))</f>
        <v>ID-BB</v>
      </c>
      <c r="U251" s="201"/>
      <c r="V251" s="226" t="e">
        <f>IF(C251="",NA(),IF(OR(C251="Smelter not listed",C251="Smelter not yet identified"),MATCH($B251&amp;$D251,'Smelter Look-up'!$J:$J,0),MATCH($B251&amp;$C251,'Smelter Look-up'!$J:$J,0)))</f>
        <v>#N/A</v>
      </c>
      <c r="X251" s="227">
        <f t="shared" si="78"/>
        <v>0</v>
      </c>
      <c r="AB251" s="228" t="str">
        <f t="shared" si="79"/>
        <v>TinPT Aries Kencana Sejahtera</v>
      </c>
    </row>
    <row r="252" spans="1:28" s="227" customFormat="1" ht="54">
      <c r="A252" s="302" t="s">
        <v>15695</v>
      </c>
      <c r="B252" s="293" t="s">
        <v>1099</v>
      </c>
      <c r="C252" s="294" t="s">
        <v>15694</v>
      </c>
      <c r="D252" s="295" t="s">
        <v>15694</v>
      </c>
      <c r="E252" s="293" t="s">
        <v>1074</v>
      </c>
      <c r="F252" s="293" t="s">
        <v>15695</v>
      </c>
      <c r="G252" s="293" t="s">
        <v>13177</v>
      </c>
      <c r="H252" s="296" t="s">
        <v>15817</v>
      </c>
      <c r="I252" s="297" t="s">
        <v>15700</v>
      </c>
      <c r="J252" s="297" t="s">
        <v>12799</v>
      </c>
      <c r="K252" s="298" t="s">
        <v>15817</v>
      </c>
      <c r="L252" s="298" t="s">
        <v>15817</v>
      </c>
      <c r="M252" s="298" t="s">
        <v>15817</v>
      </c>
      <c r="N252" s="298" t="s">
        <v>15817</v>
      </c>
      <c r="O252" s="298" t="s">
        <v>15817</v>
      </c>
      <c r="P252" s="299" t="s">
        <v>15818</v>
      </c>
      <c r="Q252" s="300" t="s">
        <v>15817</v>
      </c>
      <c r="R252" s="182" t="str">
        <f ca="1">IF(ISERROR($V252),"",OFFSET('Smelter Look-up'!$C$4,$V252-4,0)&amp;"")</f>
        <v>PT Arsed Indonesia</v>
      </c>
      <c r="S252" s="181" t="str">
        <f t="shared" ca="1" si="77"/>
        <v>ID</v>
      </c>
      <c r="T252" s="181" t="str">
        <f ca="1">IF(B252="","",IF(ISERROR(MATCH($J252,SorP!$B$1:$B$6226,0)),"",INDIRECT("'SorP'!$A$"&amp;MATCH($S252&amp;$J252,SorP!C:C,0))))</f>
        <v>ID-BB</v>
      </c>
      <c r="U252" s="201"/>
      <c r="V252" s="226">
        <f>IF(C252="",NA(),IF(OR(C252="Smelter not listed",C252="Smelter not yet identified"),MATCH($B252&amp;$D252,'Smelter Look-up'!$J:$J,0),MATCH($B252&amp;$C252,'Smelter Look-up'!$J:$J,0)))</f>
        <v>498</v>
      </c>
      <c r="X252" s="227">
        <f t="shared" si="78"/>
        <v>0</v>
      </c>
      <c r="AB252" s="228" t="str">
        <f t="shared" si="79"/>
        <v>TinPT Arsed Indonesia</v>
      </c>
    </row>
    <row r="253" spans="1:28" s="227" customFormat="1" ht="67.5">
      <c r="A253" s="302" t="s">
        <v>15959</v>
      </c>
      <c r="B253" s="293" t="s">
        <v>1099</v>
      </c>
      <c r="C253" s="294" t="s">
        <v>15960</v>
      </c>
      <c r="D253" s="295" t="s">
        <v>15960</v>
      </c>
      <c r="E253" s="293" t="s">
        <v>1074</v>
      </c>
      <c r="F253" s="293" t="s">
        <v>15959</v>
      </c>
      <c r="G253" s="293" t="s">
        <v>13177</v>
      </c>
      <c r="H253" s="301" t="s">
        <v>15820</v>
      </c>
      <c r="I253" s="297" t="s">
        <v>1726</v>
      </c>
      <c r="J253" s="297" t="s">
        <v>12799</v>
      </c>
      <c r="K253" s="298" t="s">
        <v>15817</v>
      </c>
      <c r="L253" s="298" t="s">
        <v>15817</v>
      </c>
      <c r="M253" s="298" t="s">
        <v>15817</v>
      </c>
      <c r="N253" s="298" t="s">
        <v>15961</v>
      </c>
      <c r="O253" s="298" t="s">
        <v>15868</v>
      </c>
      <c r="P253" s="299" t="s">
        <v>15818</v>
      </c>
      <c r="Q253" s="300" t="s">
        <v>15817</v>
      </c>
      <c r="R253" s="182" t="str">
        <f ca="1">IF(ISERROR($V253),"",OFFSET('Smelter Look-up'!$C$4,$V253-4,0)&amp;"")</f>
        <v/>
      </c>
      <c r="S253" s="181" t="str">
        <f t="shared" ref="S253:S262" ca="1" si="80">IF(B253="","",IF(ISERROR(MATCH($E253,CL,0)),"Unknown",INDIRECT("'C'!$A$"&amp;MATCH($E253,CL,0)+1)))</f>
        <v>ID</v>
      </c>
      <c r="T253" s="181" t="str">
        <f ca="1">IF(B253="","",IF(ISERROR(MATCH($J253,SorP!$B$1:$B$6226,0)),"",INDIRECT("'SorP'!$A$"&amp;MATCH($S253&amp;$J253,SorP!C:C,0))))</f>
        <v>ID-BB</v>
      </c>
      <c r="U253" s="201"/>
      <c r="V253" s="226" t="e">
        <f>IF(C253="",NA(),IF(OR(C253="Smelter not listed",C253="Smelter not yet identified"),MATCH($B253&amp;$D253,'Smelter Look-up'!$J:$J,0),MATCH($B253&amp;$C253,'Smelter Look-up'!$J:$J,0)))</f>
        <v>#N/A</v>
      </c>
      <c r="X253" s="227">
        <f t="shared" ref="X253:X262" si="81">IF(AND(C253="Smelter not listed",OR(LEN(D253)=0,LEN(E253)=0)),1,0)</f>
        <v>0</v>
      </c>
      <c r="AB253" s="228" t="str">
        <f t="shared" ref="AB253:AB262" si="82">B253&amp;C253</f>
        <v>TinPT Artha Cipta Langgeng</v>
      </c>
    </row>
    <row r="254" spans="1:28" s="227" customFormat="1" ht="67.5">
      <c r="A254" s="302" t="s">
        <v>15959</v>
      </c>
      <c r="B254" s="293" t="s">
        <v>1099</v>
      </c>
      <c r="C254" s="294" t="s">
        <v>15960</v>
      </c>
      <c r="D254" s="295" t="s">
        <v>15960</v>
      </c>
      <c r="E254" s="293" t="s">
        <v>1074</v>
      </c>
      <c r="F254" s="293" t="s">
        <v>15959</v>
      </c>
      <c r="G254" s="293" t="s">
        <v>13177</v>
      </c>
      <c r="H254" s="296" t="s">
        <v>15817</v>
      </c>
      <c r="I254" s="297" t="s">
        <v>1726</v>
      </c>
      <c r="J254" s="297" t="s">
        <v>12799</v>
      </c>
      <c r="K254" s="298" t="s">
        <v>15817</v>
      </c>
      <c r="L254" s="298" t="s">
        <v>15817</v>
      </c>
      <c r="M254" s="298" t="s">
        <v>15817</v>
      </c>
      <c r="N254" s="298" t="s">
        <v>15817</v>
      </c>
      <c r="O254" s="298" t="s">
        <v>15817</v>
      </c>
      <c r="P254" s="299" t="s">
        <v>15818</v>
      </c>
      <c r="Q254" s="300" t="s">
        <v>15817</v>
      </c>
      <c r="R254" s="182" t="str">
        <f ca="1">IF(ISERROR($V254),"",OFFSET('Smelter Look-up'!$C$4,$V254-4,0)&amp;"")</f>
        <v/>
      </c>
      <c r="S254" s="181" t="str">
        <f t="shared" ca="1" si="80"/>
        <v>ID</v>
      </c>
      <c r="T254" s="181" t="str">
        <f ca="1">IF(B254="","",IF(ISERROR(MATCH($J254,SorP!$B$1:$B$6226,0)),"",INDIRECT("'SorP'!$A$"&amp;MATCH($S254&amp;$J254,SorP!C:C,0))))</f>
        <v>ID-BB</v>
      </c>
      <c r="U254" s="201"/>
      <c r="V254" s="226" t="e">
        <f>IF(C254="",NA(),IF(OR(C254="Smelter not listed",C254="Smelter not yet identified"),MATCH($B254&amp;$D254,'Smelter Look-up'!$J:$J,0),MATCH($B254&amp;$C254,'Smelter Look-up'!$J:$J,0)))</f>
        <v>#N/A</v>
      </c>
      <c r="X254" s="227">
        <f t="shared" si="81"/>
        <v>0</v>
      </c>
      <c r="AB254" s="228" t="str">
        <f t="shared" si="82"/>
        <v>TinPT Artha Cipta Langgeng</v>
      </c>
    </row>
    <row r="255" spans="1:28" s="227" customFormat="1" ht="67.5">
      <c r="A255" s="302" t="s">
        <v>1368</v>
      </c>
      <c r="B255" s="293" t="s">
        <v>1099</v>
      </c>
      <c r="C255" s="294" t="s">
        <v>1367</v>
      </c>
      <c r="D255" s="295" t="s">
        <v>1367</v>
      </c>
      <c r="E255" s="293" t="s">
        <v>1074</v>
      </c>
      <c r="F255" s="293" t="s">
        <v>1368</v>
      </c>
      <c r="G255" s="293" t="s">
        <v>13177</v>
      </c>
      <c r="H255" s="296" t="s">
        <v>15817</v>
      </c>
      <c r="I255" s="297" t="s">
        <v>1726</v>
      </c>
      <c r="J255" s="297" t="s">
        <v>12799</v>
      </c>
      <c r="K255" s="298" t="s">
        <v>15819</v>
      </c>
      <c r="L255" s="298" t="s">
        <v>15819</v>
      </c>
      <c r="M255" s="298" t="s">
        <v>15817</v>
      </c>
      <c r="N255" s="298" t="s">
        <v>15817</v>
      </c>
      <c r="O255" s="298" t="s">
        <v>15817</v>
      </c>
      <c r="P255" s="299" t="s">
        <v>15818</v>
      </c>
      <c r="Q255" s="300" t="s">
        <v>15817</v>
      </c>
      <c r="R255" s="182" t="str">
        <f ca="1">IF(ISERROR($V255),"",OFFSET('Smelter Look-up'!$C$4,$V255-4,0)&amp;"")</f>
        <v>PT ATD Makmur Mandiri Jaya</v>
      </c>
      <c r="S255" s="181" t="str">
        <f t="shared" ca="1" si="80"/>
        <v>ID</v>
      </c>
      <c r="T255" s="181" t="str">
        <f ca="1">IF(B255="","",IF(ISERROR(MATCH($J255,SorP!$B$1:$B$6226,0)),"",INDIRECT("'SorP'!$A$"&amp;MATCH($S255&amp;$J255,SorP!C:C,0))))</f>
        <v>ID-BB</v>
      </c>
      <c r="U255" s="201"/>
      <c r="V255" s="226">
        <f>IF(C255="",NA(),IF(OR(C255="Smelter not listed",C255="Smelter not yet identified"),MATCH($B255&amp;$D255,'Smelter Look-up'!$J:$J,0),MATCH($B255&amp;$C255,'Smelter Look-up'!$J:$J,0)))</f>
        <v>499</v>
      </c>
      <c r="X255" s="227">
        <f t="shared" si="81"/>
        <v>0</v>
      </c>
      <c r="AB255" s="228" t="str">
        <f t="shared" si="82"/>
        <v>TinPT ATD Makmur Mandiri Jaya</v>
      </c>
    </row>
    <row r="256" spans="1:28" s="227" customFormat="1" ht="67.5">
      <c r="A256" s="302" t="s">
        <v>1368</v>
      </c>
      <c r="B256" s="293" t="s">
        <v>1099</v>
      </c>
      <c r="C256" s="294" t="s">
        <v>1367</v>
      </c>
      <c r="D256" s="295" t="s">
        <v>1367</v>
      </c>
      <c r="E256" s="293" t="s">
        <v>1074</v>
      </c>
      <c r="F256" s="293" t="s">
        <v>1368</v>
      </c>
      <c r="G256" s="293" t="s">
        <v>13177</v>
      </c>
      <c r="H256" s="296" t="s">
        <v>15817</v>
      </c>
      <c r="I256" s="297" t="s">
        <v>1726</v>
      </c>
      <c r="J256" s="297" t="s">
        <v>12799</v>
      </c>
      <c r="K256" s="298" t="s">
        <v>15817</v>
      </c>
      <c r="L256" s="298" t="s">
        <v>15817</v>
      </c>
      <c r="M256" s="298" t="s">
        <v>15817</v>
      </c>
      <c r="N256" s="298" t="s">
        <v>15817</v>
      </c>
      <c r="O256" s="298" t="s">
        <v>15817</v>
      </c>
      <c r="P256" s="299" t="s">
        <v>15818</v>
      </c>
      <c r="Q256" s="300" t="s">
        <v>15817</v>
      </c>
      <c r="R256" s="182" t="str">
        <f ca="1">IF(ISERROR($V256),"",OFFSET('Smelter Look-up'!$C$4,$V256-4,0)&amp;"")</f>
        <v>PT ATD Makmur Mandiri Jaya</v>
      </c>
      <c r="S256" s="181" t="str">
        <f t="shared" ca="1" si="80"/>
        <v>ID</v>
      </c>
      <c r="T256" s="181" t="str">
        <f ca="1">IF(B256="","",IF(ISERROR(MATCH($J256,SorP!$B$1:$B$6226,0)),"",INDIRECT("'SorP'!$A$"&amp;MATCH($S256&amp;$J256,SorP!C:C,0))))</f>
        <v>ID-BB</v>
      </c>
      <c r="U256" s="201"/>
      <c r="V256" s="226">
        <f>IF(C256="",NA(),IF(OR(C256="Smelter not listed",C256="Smelter not yet identified"),MATCH($B256&amp;$D256,'Smelter Look-up'!$J:$J,0),MATCH($B256&amp;$C256,'Smelter Look-up'!$J:$J,0)))</f>
        <v>499</v>
      </c>
      <c r="X256" s="227">
        <f t="shared" si="81"/>
        <v>0</v>
      </c>
      <c r="AB256" s="228" t="str">
        <f t="shared" si="82"/>
        <v>TinPT ATD Makmur Mandiri Jaya</v>
      </c>
    </row>
    <row r="257" spans="1:28" s="227" customFormat="1" ht="54">
      <c r="A257" s="302" t="s">
        <v>15962</v>
      </c>
      <c r="B257" s="293" t="s">
        <v>1099</v>
      </c>
      <c r="C257" s="294" t="s">
        <v>15963</v>
      </c>
      <c r="D257" s="295" t="s">
        <v>15963</v>
      </c>
      <c r="E257" s="293" t="s">
        <v>1074</v>
      </c>
      <c r="F257" s="293" t="s">
        <v>15962</v>
      </c>
      <c r="G257" s="293" t="s">
        <v>13177</v>
      </c>
      <c r="H257" s="296" t="s">
        <v>15964</v>
      </c>
      <c r="I257" s="297" t="s">
        <v>15965</v>
      </c>
      <c r="J257" s="297" t="s">
        <v>12799</v>
      </c>
      <c r="K257" s="298" t="s">
        <v>15966</v>
      </c>
      <c r="L257" s="298" t="s">
        <v>15967</v>
      </c>
      <c r="M257" s="298" t="s">
        <v>15817</v>
      </c>
      <c r="N257" s="298" t="s">
        <v>12799</v>
      </c>
      <c r="O257" s="298" t="s">
        <v>15868</v>
      </c>
      <c r="P257" s="299" t="s">
        <v>15818</v>
      </c>
      <c r="Q257" s="300" t="s">
        <v>15817</v>
      </c>
      <c r="R257" s="182" t="str">
        <f ca="1">IF(ISERROR($V257),"",OFFSET('Smelter Look-up'!$C$4,$V257-4,0)&amp;"")</f>
        <v/>
      </c>
      <c r="S257" s="181" t="str">
        <f t="shared" ca="1" si="80"/>
        <v>ID</v>
      </c>
      <c r="T257" s="181" t="str">
        <f ca="1">IF(B257="","",IF(ISERROR(MATCH($J257,SorP!$B$1:$B$6226,0)),"",INDIRECT("'SorP'!$A$"&amp;MATCH($S257&amp;$J257,SorP!C:C,0))))</f>
        <v>ID-BB</v>
      </c>
      <c r="U257" s="201"/>
      <c r="V257" s="226" t="e">
        <f>IF(C257="",NA(),IF(OR(C257="Smelter not listed",C257="Smelter not yet identified"),MATCH($B257&amp;$D257,'Smelter Look-up'!$J:$J,0),MATCH($B257&amp;$C257,'Smelter Look-up'!$J:$J,0)))</f>
        <v>#N/A</v>
      </c>
      <c r="X257" s="227">
        <f t="shared" si="81"/>
        <v>0</v>
      </c>
      <c r="AB257" s="228" t="str">
        <f t="shared" si="82"/>
        <v>TinPT Babel Inti Perkasa</v>
      </c>
    </row>
    <row r="258" spans="1:28" s="227" customFormat="1" ht="67.5">
      <c r="A258" s="302" t="s">
        <v>15968</v>
      </c>
      <c r="B258" s="293" t="s">
        <v>1099</v>
      </c>
      <c r="C258" s="294" t="s">
        <v>15969</v>
      </c>
      <c r="D258" s="295" t="s">
        <v>15969</v>
      </c>
      <c r="E258" s="293" t="s">
        <v>1074</v>
      </c>
      <c r="F258" s="293" t="s">
        <v>15968</v>
      </c>
      <c r="G258" s="293" t="s">
        <v>13177</v>
      </c>
      <c r="H258" s="296" t="s">
        <v>15817</v>
      </c>
      <c r="I258" s="297" t="s">
        <v>15970</v>
      </c>
      <c r="J258" s="297" t="s">
        <v>12799</v>
      </c>
      <c r="K258" s="298" t="s">
        <v>15817</v>
      </c>
      <c r="L258" s="298" t="s">
        <v>15817</v>
      </c>
      <c r="M258" s="298" t="s">
        <v>15817</v>
      </c>
      <c r="N258" s="298" t="s">
        <v>15817</v>
      </c>
      <c r="O258" s="298" t="s">
        <v>15817</v>
      </c>
      <c r="P258" s="299" t="s">
        <v>15818</v>
      </c>
      <c r="Q258" s="300" t="s">
        <v>15817</v>
      </c>
      <c r="R258" s="182" t="str">
        <f ca="1">IF(ISERROR($V258),"",OFFSET('Smelter Look-up'!$C$4,$V258-4,0)&amp;"")</f>
        <v/>
      </c>
      <c r="S258" s="181" t="str">
        <f t="shared" ca="1" si="80"/>
        <v>ID</v>
      </c>
      <c r="T258" s="181" t="str">
        <f ca="1">IF(B258="","",IF(ISERROR(MATCH($J258,SorP!$B$1:$B$6226,0)),"",INDIRECT("'SorP'!$A$"&amp;MATCH($S258&amp;$J258,SorP!C:C,0))))</f>
        <v>ID-BB</v>
      </c>
      <c r="U258" s="201"/>
      <c r="V258" s="226" t="e">
        <f>IF(C258="",NA(),IF(OR(C258="Smelter not listed",C258="Smelter not yet identified"),MATCH($B258&amp;$D258,'Smelter Look-up'!$J:$J,0),MATCH($B258&amp;$C258,'Smelter Look-up'!$J:$J,0)))</f>
        <v>#N/A</v>
      </c>
      <c r="X258" s="227">
        <f t="shared" si="81"/>
        <v>0</v>
      </c>
      <c r="AB258" s="228" t="str">
        <f t="shared" si="82"/>
        <v>TinPT Babel Surya Alam Lestari</v>
      </c>
    </row>
    <row r="259" spans="1:28" s="227" customFormat="1" ht="54">
      <c r="A259" s="302" t="s">
        <v>15350</v>
      </c>
      <c r="B259" s="293" t="s">
        <v>1099</v>
      </c>
      <c r="C259" s="294" t="s">
        <v>15349</v>
      </c>
      <c r="D259" s="295" t="s">
        <v>15349</v>
      </c>
      <c r="E259" s="293" t="s">
        <v>1074</v>
      </c>
      <c r="F259" s="293" t="s">
        <v>15350</v>
      </c>
      <c r="G259" s="293" t="s">
        <v>13177</v>
      </c>
      <c r="H259" s="296" t="s">
        <v>15817</v>
      </c>
      <c r="I259" s="297" t="s">
        <v>15353</v>
      </c>
      <c r="J259" s="297" t="s">
        <v>12799</v>
      </c>
      <c r="K259" s="298" t="s">
        <v>15819</v>
      </c>
      <c r="L259" s="298" t="s">
        <v>15819</v>
      </c>
      <c r="M259" s="298" t="s">
        <v>15817</v>
      </c>
      <c r="N259" s="298" t="s">
        <v>15817</v>
      </c>
      <c r="O259" s="298" t="s">
        <v>15817</v>
      </c>
      <c r="P259" s="299" t="s">
        <v>15818</v>
      </c>
      <c r="Q259" s="300" t="s">
        <v>15817</v>
      </c>
      <c r="R259" s="182" t="str">
        <f ca="1">IF(ISERROR($V259),"",OFFSET('Smelter Look-up'!$C$4,$V259-4,0)&amp;"")</f>
        <v>PT Bangka Prima Tin</v>
      </c>
      <c r="S259" s="181" t="str">
        <f t="shared" ca="1" si="80"/>
        <v>ID</v>
      </c>
      <c r="T259" s="181" t="str">
        <f ca="1">IF(B259="","",IF(ISERROR(MATCH($J259,SorP!$B$1:$B$6226,0)),"",INDIRECT("'SorP'!$A$"&amp;MATCH($S259&amp;$J259,SorP!C:C,0))))</f>
        <v>ID-BB</v>
      </c>
      <c r="U259" s="201"/>
      <c r="V259" s="226">
        <f>IF(C259="",NA(),IF(OR(C259="Smelter not listed",C259="Smelter not yet identified"),MATCH($B259&amp;$D259,'Smelter Look-up'!$J:$J,0),MATCH($B259&amp;$C259,'Smelter Look-up'!$J:$J,0)))</f>
        <v>500</v>
      </c>
      <c r="X259" s="227">
        <f t="shared" si="81"/>
        <v>0</v>
      </c>
      <c r="AB259" s="228" t="str">
        <f t="shared" si="82"/>
        <v>TinPT Bangka Prima Tin</v>
      </c>
    </row>
    <row r="260" spans="1:28" s="227" customFormat="1" ht="54">
      <c r="A260" s="302" t="s">
        <v>15971</v>
      </c>
      <c r="B260" s="293" t="s">
        <v>1099</v>
      </c>
      <c r="C260" s="294" t="s">
        <v>15972</v>
      </c>
      <c r="D260" s="295" t="s">
        <v>15972</v>
      </c>
      <c r="E260" s="293" t="s">
        <v>1074</v>
      </c>
      <c r="F260" s="293" t="s">
        <v>15971</v>
      </c>
      <c r="G260" s="293" t="s">
        <v>13177</v>
      </c>
      <c r="H260" s="296" t="s">
        <v>15817</v>
      </c>
      <c r="I260" s="297" t="s">
        <v>14989</v>
      </c>
      <c r="J260" s="297" t="s">
        <v>12799</v>
      </c>
      <c r="K260" s="298" t="s">
        <v>15817</v>
      </c>
      <c r="L260" s="298" t="s">
        <v>15817</v>
      </c>
      <c r="M260" s="298" t="s">
        <v>15817</v>
      </c>
      <c r="N260" s="298" t="s">
        <v>15817</v>
      </c>
      <c r="O260" s="298" t="s">
        <v>15817</v>
      </c>
      <c r="P260" s="299" t="s">
        <v>15818</v>
      </c>
      <c r="Q260" s="300" t="s">
        <v>15817</v>
      </c>
      <c r="R260" s="182" t="str">
        <f ca="1">IF(ISERROR($V260),"",OFFSET('Smelter Look-up'!$C$4,$V260-4,0)&amp;"")</f>
        <v/>
      </c>
      <c r="S260" s="181" t="str">
        <f t="shared" ca="1" si="80"/>
        <v>ID</v>
      </c>
      <c r="T260" s="181" t="str">
        <f ca="1">IF(B260="","",IF(ISERROR(MATCH($J260,SorP!$B$1:$B$6226,0)),"",INDIRECT("'SorP'!$A$"&amp;MATCH($S260&amp;$J260,SorP!C:C,0))))</f>
        <v>ID-BB</v>
      </c>
      <c r="U260" s="201"/>
      <c r="V260" s="226" t="e">
        <f>IF(C260="",NA(),IF(OR(C260="Smelter not listed",C260="Smelter not yet identified"),MATCH($B260&amp;$D260,'Smelter Look-up'!$J:$J,0),MATCH($B260&amp;$C260,'Smelter Look-up'!$J:$J,0)))</f>
        <v>#N/A</v>
      </c>
      <c r="X260" s="227">
        <f t="shared" si="81"/>
        <v>0</v>
      </c>
      <c r="AB260" s="228" t="str">
        <f t="shared" si="82"/>
        <v>TinPT Bangka Serumpun</v>
      </c>
    </row>
    <row r="261" spans="1:28" s="227" customFormat="1" ht="54">
      <c r="A261" s="302" t="s">
        <v>15973</v>
      </c>
      <c r="B261" s="293" t="s">
        <v>1099</v>
      </c>
      <c r="C261" s="294" t="s">
        <v>15974</v>
      </c>
      <c r="D261" s="295" t="s">
        <v>15974</v>
      </c>
      <c r="E261" s="293" t="s">
        <v>1074</v>
      </c>
      <c r="F261" s="293" t="s">
        <v>15973</v>
      </c>
      <c r="G261" s="293" t="s">
        <v>13177</v>
      </c>
      <c r="H261" s="301" t="s">
        <v>15820</v>
      </c>
      <c r="I261" s="297" t="s">
        <v>15975</v>
      </c>
      <c r="J261" s="297" t="s">
        <v>12799</v>
      </c>
      <c r="K261" s="298" t="s">
        <v>15817</v>
      </c>
      <c r="L261" s="298" t="s">
        <v>15817</v>
      </c>
      <c r="M261" s="298" t="s">
        <v>15817</v>
      </c>
      <c r="N261" s="298" t="s">
        <v>15817</v>
      </c>
      <c r="O261" s="298" t="s">
        <v>15817</v>
      </c>
      <c r="P261" s="299" t="s">
        <v>15818</v>
      </c>
      <c r="Q261" s="300" t="s">
        <v>15817</v>
      </c>
      <c r="R261" s="182" t="str">
        <f ca="1">IF(ISERROR($V261),"",OFFSET('Smelter Look-up'!$C$4,$V261-4,0)&amp;"")</f>
        <v/>
      </c>
      <c r="S261" s="181" t="str">
        <f t="shared" ca="1" si="80"/>
        <v>ID</v>
      </c>
      <c r="T261" s="181" t="str">
        <f ca="1">IF(B261="","",IF(ISERROR(MATCH($J261,SorP!$B$1:$B$6226,0)),"",INDIRECT("'SorP'!$A$"&amp;MATCH($S261&amp;$J261,SorP!C:C,0))))</f>
        <v>ID-BB</v>
      </c>
      <c r="U261" s="201"/>
      <c r="V261" s="226" t="e">
        <f>IF(C261="",NA(),IF(OR(C261="Smelter not listed",C261="Smelter not yet identified"),MATCH($B261&amp;$D261,'Smelter Look-up'!$J:$J,0),MATCH($B261&amp;$C261,'Smelter Look-up'!$J:$J,0)))</f>
        <v>#N/A</v>
      </c>
      <c r="X261" s="227">
        <f t="shared" si="81"/>
        <v>0</v>
      </c>
      <c r="AB261" s="228" t="str">
        <f t="shared" si="82"/>
        <v>TinPT Menara Cipta Mulia</v>
      </c>
    </row>
    <row r="262" spans="1:28" s="227" customFormat="1" ht="54">
      <c r="A262" s="302" t="s">
        <v>759</v>
      </c>
      <c r="B262" s="293" t="s">
        <v>1099</v>
      </c>
      <c r="C262" s="294" t="s">
        <v>610</v>
      </c>
      <c r="D262" s="295" t="s">
        <v>610</v>
      </c>
      <c r="E262" s="293" t="s">
        <v>1074</v>
      </c>
      <c r="F262" s="293" t="s">
        <v>759</v>
      </c>
      <c r="G262" s="293" t="s">
        <v>13177</v>
      </c>
      <c r="H262" s="296" t="s">
        <v>15976</v>
      </c>
      <c r="I262" s="297" t="s">
        <v>12799</v>
      </c>
      <c r="J262" s="297" t="s">
        <v>15977</v>
      </c>
      <c r="K262" s="298" t="s">
        <v>15817</v>
      </c>
      <c r="L262" s="298" t="s">
        <v>15817</v>
      </c>
      <c r="M262" s="298" t="s">
        <v>15817</v>
      </c>
      <c r="N262" s="298" t="s">
        <v>15817</v>
      </c>
      <c r="O262" s="298" t="s">
        <v>15868</v>
      </c>
      <c r="P262" s="299" t="s">
        <v>15818</v>
      </c>
      <c r="Q262" s="300" t="s">
        <v>15817</v>
      </c>
      <c r="R262" s="182" t="str">
        <f ca="1">IF(ISERROR($V262),"",OFFSET('Smelter Look-up'!$C$4,$V262-4,0)&amp;"")</f>
        <v>PT Mitra Stania Prima</v>
      </c>
      <c r="S262" s="181" t="str">
        <f t="shared" ca="1" si="80"/>
        <v>ID</v>
      </c>
      <c r="T262" s="181" t="str">
        <f ca="1">IF(B262="","",IF(ISERROR(MATCH($J262,SorP!$B$1:$B$6226,0)),"",INDIRECT("'SorP'!$A$"&amp;MATCH($S262&amp;$J262,SorP!C:C,0))))</f>
        <v/>
      </c>
      <c r="U262" s="201"/>
      <c r="V262" s="226">
        <f>IF(C262="",NA(),IF(OR(C262="Smelter not listed",C262="Smelter not yet identified"),MATCH($B262&amp;$D262,'Smelter Look-up'!$J:$J,0),MATCH($B262&amp;$C262,'Smelter Look-up'!$J:$J,0)))</f>
        <v>502</v>
      </c>
      <c r="X262" s="227">
        <f t="shared" si="81"/>
        <v>0</v>
      </c>
      <c r="AB262" s="228" t="str">
        <f t="shared" si="82"/>
        <v>TinPT Mitra Stania Prima</v>
      </c>
    </row>
    <row r="263" spans="1:28" s="227" customFormat="1" ht="54">
      <c r="A263" s="302" t="s">
        <v>15714</v>
      </c>
      <c r="B263" s="293" t="s">
        <v>1099</v>
      </c>
      <c r="C263" s="294" t="s">
        <v>15713</v>
      </c>
      <c r="D263" s="295" t="s">
        <v>15713</v>
      </c>
      <c r="E263" s="293" t="s">
        <v>1074</v>
      </c>
      <c r="F263" s="293" t="s">
        <v>15714</v>
      </c>
      <c r="G263" s="293" t="s">
        <v>13177</v>
      </c>
      <c r="H263" s="296" t="s">
        <v>15817</v>
      </c>
      <c r="I263" s="297" t="s">
        <v>14986</v>
      </c>
      <c r="J263" s="297" t="s">
        <v>12799</v>
      </c>
      <c r="K263" s="298" t="s">
        <v>15819</v>
      </c>
      <c r="L263" s="298" t="s">
        <v>15819</v>
      </c>
      <c r="M263" s="298" t="s">
        <v>15817</v>
      </c>
      <c r="N263" s="298" t="s">
        <v>15817</v>
      </c>
      <c r="O263" s="298" t="s">
        <v>15817</v>
      </c>
      <c r="P263" s="299" t="s">
        <v>15818</v>
      </c>
      <c r="Q263" s="300" t="s">
        <v>15817</v>
      </c>
      <c r="R263" s="182" t="str">
        <f ca="1">IF(ISERROR($V263),"",OFFSET('Smelter Look-up'!$C$4,$V263-4,0)&amp;"")</f>
        <v>PT Prima Timah Utama</v>
      </c>
      <c r="S263" s="181" t="str">
        <f t="shared" ref="S263:S266" ca="1" si="83">IF(B263="","",IF(ISERROR(MATCH($E263,CL,0)),"Unknown",INDIRECT("'C'!$A$"&amp;MATCH($E263,CL,0)+1)))</f>
        <v>ID</v>
      </c>
      <c r="T263" s="181" t="str">
        <f ca="1">IF(B263="","",IF(ISERROR(MATCH($J263,SorP!$B$1:$B$6226,0)),"",INDIRECT("'SorP'!$A$"&amp;MATCH($S263&amp;$J263,SorP!C:C,0))))</f>
        <v>ID-BB</v>
      </c>
      <c r="U263" s="201"/>
      <c r="V263" s="226">
        <f>IF(C263="",NA(),IF(OR(C263="Smelter not listed",C263="Smelter not yet identified"),MATCH($B263&amp;$D263,'Smelter Look-up'!$J:$J,0),MATCH($B263&amp;$C263,'Smelter Look-up'!$J:$J,0)))</f>
        <v>505</v>
      </c>
      <c r="X263" s="227">
        <f t="shared" ref="X263:X266" si="84">IF(AND(C263="Smelter not listed",OR(LEN(D263)=0,LEN(E263)=0)),1,0)</f>
        <v>0</v>
      </c>
      <c r="AB263" s="228" t="str">
        <f t="shared" ref="AB263:AB266" si="85">B263&amp;C263</f>
        <v>TinPT Prima Timah Utama</v>
      </c>
    </row>
    <row r="264" spans="1:28" s="227" customFormat="1" ht="67.5">
      <c r="A264" s="302" t="s">
        <v>15310</v>
      </c>
      <c r="B264" s="293" t="s">
        <v>1099</v>
      </c>
      <c r="C264" s="294" t="s">
        <v>15309</v>
      </c>
      <c r="D264" s="295" t="s">
        <v>15309</v>
      </c>
      <c r="E264" s="293" t="s">
        <v>1074</v>
      </c>
      <c r="F264" s="293" t="s">
        <v>15310</v>
      </c>
      <c r="G264" s="293" t="s">
        <v>13177</v>
      </c>
      <c r="H264" s="301" t="s">
        <v>15820</v>
      </c>
      <c r="I264" s="297" t="s">
        <v>1726</v>
      </c>
      <c r="J264" s="297" t="s">
        <v>12799</v>
      </c>
      <c r="K264" s="298" t="s">
        <v>15817</v>
      </c>
      <c r="L264" s="298" t="s">
        <v>15817</v>
      </c>
      <c r="M264" s="298" t="s">
        <v>15817</v>
      </c>
      <c r="N264" s="298" t="s">
        <v>15817</v>
      </c>
      <c r="O264" s="298" t="s">
        <v>15817</v>
      </c>
      <c r="P264" s="299" t="s">
        <v>15818</v>
      </c>
      <c r="Q264" s="300" t="s">
        <v>15817</v>
      </c>
      <c r="R264" s="182" t="str">
        <f ca="1">IF(ISERROR($V264),"",OFFSET('Smelter Look-up'!$C$4,$V264-4,0)&amp;"")</f>
        <v>PT Putera Sarana Shakti (PT PSS)</v>
      </c>
      <c r="S264" s="181" t="str">
        <f t="shared" ca="1" si="83"/>
        <v>ID</v>
      </c>
      <c r="T264" s="181" t="str">
        <f ca="1">IF(B264="","",IF(ISERROR(MATCH($J264,SorP!$B$1:$B$6226,0)),"",INDIRECT("'SorP'!$A$"&amp;MATCH($S264&amp;$J264,SorP!C:C,0))))</f>
        <v>ID-BB</v>
      </c>
      <c r="U264" s="201"/>
      <c r="V264" s="226">
        <f>IF(C264="",NA(),IF(OR(C264="Smelter not listed",C264="Smelter not yet identified"),MATCH($B264&amp;$D264,'Smelter Look-up'!$J:$J,0),MATCH($B264&amp;$C264,'Smelter Look-up'!$J:$J,0)))</f>
        <v>506</v>
      </c>
      <c r="X264" s="227">
        <f t="shared" si="84"/>
        <v>0</v>
      </c>
      <c r="AB264" s="228" t="str">
        <f t="shared" si="85"/>
        <v>TinPT Putera Sarana Shakti (PT PSS)</v>
      </c>
    </row>
    <row r="265" spans="1:28" s="227" customFormat="1" ht="54">
      <c r="A265" s="302" t="s">
        <v>15978</v>
      </c>
      <c r="B265" s="293" t="s">
        <v>1099</v>
      </c>
      <c r="C265" s="294" t="s">
        <v>15979</v>
      </c>
      <c r="D265" s="295" t="s">
        <v>15979</v>
      </c>
      <c r="E265" s="293" t="s">
        <v>1074</v>
      </c>
      <c r="F265" s="293" t="s">
        <v>15978</v>
      </c>
      <c r="G265" s="293" t="s">
        <v>13177</v>
      </c>
      <c r="H265" s="296" t="s">
        <v>15817</v>
      </c>
      <c r="I265" s="297" t="s">
        <v>15980</v>
      </c>
      <c r="J265" s="297" t="s">
        <v>12799</v>
      </c>
      <c r="K265" s="298" t="s">
        <v>15817</v>
      </c>
      <c r="L265" s="298" t="s">
        <v>15817</v>
      </c>
      <c r="M265" s="298" t="s">
        <v>15817</v>
      </c>
      <c r="N265" s="298" t="s">
        <v>15817</v>
      </c>
      <c r="O265" s="298" t="s">
        <v>15817</v>
      </c>
      <c r="P265" s="299" t="s">
        <v>15818</v>
      </c>
      <c r="Q265" s="300" t="s">
        <v>15817</v>
      </c>
      <c r="R265" s="182" t="str">
        <f ca="1">IF(ISERROR($V265),"",OFFSET('Smelter Look-up'!$C$4,$V265-4,0)&amp;"")</f>
        <v/>
      </c>
      <c r="S265" s="181" t="str">
        <f t="shared" ca="1" si="83"/>
        <v>ID</v>
      </c>
      <c r="T265" s="181" t="str">
        <f ca="1">IF(B265="","",IF(ISERROR(MATCH($J265,SorP!$B$1:$B$6226,0)),"",INDIRECT("'SorP'!$A$"&amp;MATCH($S265&amp;$J265,SorP!C:C,0))))</f>
        <v>ID-BB</v>
      </c>
      <c r="U265" s="201"/>
      <c r="V265" s="226" t="e">
        <f>IF(C265="",NA(),IF(OR(C265="Smelter not listed",C265="Smelter not yet identified"),MATCH($B265&amp;$D265,'Smelter Look-up'!$J:$J,0),MATCH($B265&amp;$C265,'Smelter Look-up'!$J:$J,0)))</f>
        <v>#N/A</v>
      </c>
      <c r="X265" s="227">
        <f t="shared" si="84"/>
        <v>0</v>
      </c>
      <c r="AB265" s="228" t="str">
        <f t="shared" si="85"/>
        <v>TinPT Sukses Inti Makmur</v>
      </c>
    </row>
    <row r="266" spans="1:28" s="227" customFormat="1" ht="54">
      <c r="A266" s="302" t="s">
        <v>777</v>
      </c>
      <c r="B266" s="293" t="s">
        <v>1099</v>
      </c>
      <c r="C266" s="294" t="s">
        <v>13714</v>
      </c>
      <c r="D266" s="295" t="s">
        <v>13714</v>
      </c>
      <c r="E266" s="293" t="s">
        <v>1074</v>
      </c>
      <c r="F266" s="293" t="s">
        <v>777</v>
      </c>
      <c r="G266" s="293" t="s">
        <v>13177</v>
      </c>
      <c r="H266" s="296" t="s">
        <v>15981</v>
      </c>
      <c r="I266" s="297" t="s">
        <v>1749</v>
      </c>
      <c r="J266" s="297" t="s">
        <v>6016</v>
      </c>
      <c r="K266" s="298" t="s">
        <v>15982</v>
      </c>
      <c r="L266" s="298" t="s">
        <v>15983</v>
      </c>
      <c r="M266" s="298" t="s">
        <v>15952</v>
      </c>
      <c r="N266" s="298" t="s">
        <v>15984</v>
      </c>
      <c r="O266" s="298" t="s">
        <v>15868</v>
      </c>
      <c r="P266" s="299" t="s">
        <v>15818</v>
      </c>
      <c r="Q266" s="300" t="s">
        <v>15817</v>
      </c>
      <c r="R266" s="182" t="str">
        <f ca="1">IF(ISERROR($V266),"",OFFSET('Smelter Look-up'!$C$4,$V266-4,0)&amp;"")</f>
        <v>PT Timah Tbk Kundur</v>
      </c>
      <c r="S266" s="181" t="str">
        <f t="shared" ca="1" si="83"/>
        <v>ID</v>
      </c>
      <c r="T266" s="181" t="str">
        <f ca="1">IF(B266="","",IF(ISERROR(MATCH($J266,SorP!$B$1:$B$6226,0)),"",INDIRECT("'SorP'!$A$"&amp;MATCH($S266&amp;$J266,SorP!C:C,0))))</f>
        <v>ID-RI</v>
      </c>
      <c r="U266" s="201"/>
      <c r="V266" s="226">
        <f>IF(C266="",NA(),IF(OR(C266="Smelter not listed",C266="Smelter not yet identified"),MATCH($B266&amp;$D266,'Smelter Look-up'!$J:$J,0),MATCH($B266&amp;$C266,'Smelter Look-up'!$J:$J,0)))</f>
        <v>509</v>
      </c>
      <c r="X266" s="227">
        <f t="shared" si="84"/>
        <v>0</v>
      </c>
      <c r="AB266" s="228" t="str">
        <f t="shared" si="85"/>
        <v>TinPT Timah Tbk Kundur</v>
      </c>
    </row>
    <row r="267" spans="1:28" s="227" customFormat="1" ht="189">
      <c r="A267" s="302" t="s">
        <v>15639</v>
      </c>
      <c r="B267" s="293" t="s">
        <v>1099</v>
      </c>
      <c r="C267" s="294" t="s">
        <v>15638</v>
      </c>
      <c r="D267" s="295" t="s">
        <v>15638</v>
      </c>
      <c r="E267" s="293" t="s">
        <v>1077</v>
      </c>
      <c r="F267" s="293" t="s">
        <v>15639</v>
      </c>
      <c r="G267" s="293" t="s">
        <v>13177</v>
      </c>
      <c r="H267" s="296" t="s">
        <v>15817</v>
      </c>
      <c r="I267" s="297" t="s">
        <v>1593</v>
      </c>
      <c r="J267" s="297" t="s">
        <v>6659</v>
      </c>
      <c r="K267" s="298" t="s">
        <v>15817</v>
      </c>
      <c r="L267" s="298" t="s">
        <v>15817</v>
      </c>
      <c r="M267" s="298" t="s">
        <v>15817</v>
      </c>
      <c r="N267" s="298" t="s">
        <v>15817</v>
      </c>
      <c r="O267" s="298" t="s">
        <v>15817</v>
      </c>
      <c r="P267" s="299" t="s">
        <v>15818</v>
      </c>
      <c r="Q267" s="300" t="s">
        <v>15817</v>
      </c>
      <c r="R267" s="182" t="str">
        <f ca="1">IF(ISERROR($V267),"",OFFSET('Smelter Look-up'!$C$4,$V267-4,0)&amp;"")</f>
        <v>Takehara PVD Materials Plant / PVD Materials Division of MITSUI MINING &amp; SMELTING CO., LTD.</v>
      </c>
      <c r="S267" s="181" t="str">
        <f t="shared" ref="S267:S274" ca="1" si="86">IF(B267="","",IF(ISERROR(MATCH($E267,CL,0)),"Unknown",INDIRECT("'C'!$A$"&amp;MATCH($E267,CL,0)+1)))</f>
        <v>JP</v>
      </c>
      <c r="T267" s="181" t="str">
        <f ca="1">IF(B267="","",IF(ISERROR(MATCH($J267,SorP!$B$1:$B$6226,0)),"",INDIRECT("'SorP'!$A$"&amp;MATCH($S267&amp;$J267,SorP!C:C,0))))</f>
        <v>JP-34</v>
      </c>
      <c r="U267" s="201"/>
      <c r="V267" s="226">
        <f>IF(C267="",NA(),IF(OR(C267="Smelter not listed",C267="Smelter not yet identified"),MATCH($B267&amp;$D267,'Smelter Look-up'!$J:$J,0),MATCH($B267&amp;$C267,'Smelter Look-up'!$J:$J,0)))</f>
        <v>518</v>
      </c>
      <c r="X267" s="227">
        <f t="shared" ref="X267:X274" si="87">IF(AND(C267="Smelter not listed",OR(LEN(D267)=0,LEN(E267)=0)),1,0)</f>
        <v>0</v>
      </c>
      <c r="AB267" s="228" t="str">
        <f t="shared" ref="AB267:AB274" si="88">B267&amp;C267</f>
        <v>TinTakehara PVD Materials Plant / PVD Materials Division of MITSUI MINING &amp; SMELTING CO., LTD.</v>
      </c>
    </row>
    <row r="268" spans="1:28" s="227" customFormat="1" ht="94.5">
      <c r="A268" s="302" t="s">
        <v>15985</v>
      </c>
      <c r="B268" s="293" t="s">
        <v>1099</v>
      </c>
      <c r="C268" s="294" t="s">
        <v>15986</v>
      </c>
      <c r="D268" s="295" t="s">
        <v>15986</v>
      </c>
      <c r="E268" s="293" t="s">
        <v>863</v>
      </c>
      <c r="F268" s="293" t="s">
        <v>15985</v>
      </c>
      <c r="G268" s="293" t="s">
        <v>13177</v>
      </c>
      <c r="H268" s="296" t="s">
        <v>15817</v>
      </c>
      <c r="I268" s="297" t="s">
        <v>15987</v>
      </c>
      <c r="J268" s="297" t="s">
        <v>12081</v>
      </c>
      <c r="K268" s="298" t="s">
        <v>15817</v>
      </c>
      <c r="L268" s="298" t="s">
        <v>15817</v>
      </c>
      <c r="M268" s="298" t="s">
        <v>15817</v>
      </c>
      <c r="N268" s="298" t="s">
        <v>15817</v>
      </c>
      <c r="O268" s="298" t="s">
        <v>15817</v>
      </c>
      <c r="P268" s="299" t="s">
        <v>15818</v>
      </c>
      <c r="Q268" s="300" t="s">
        <v>15817</v>
      </c>
      <c r="R268" s="182" t="str">
        <f ca="1">IF(ISERROR($V268),"",OFFSET('Smelter Look-up'!$C$4,$V268-4,0)&amp;"")</f>
        <v/>
      </c>
      <c r="S268" s="181" t="str">
        <f t="shared" ca="1" si="86"/>
        <v>VN</v>
      </c>
      <c r="T268" s="181" t="str">
        <f ca="1">IF(B268="","",IF(ISERROR(MATCH($J268,SorP!$B$1:$B$6226,0)),"",INDIRECT("'SorP'!$A$"&amp;MATCH($S268&amp;$J268,SorP!C:C,0))))</f>
        <v>VN-69</v>
      </c>
      <c r="U268" s="201"/>
      <c r="V268" s="226" t="e">
        <f>IF(C268="",NA(),IF(OR(C268="Smelter not listed",C268="Smelter not yet identified"),MATCH($B268&amp;$D268,'Smelter Look-up'!$J:$J,0),MATCH($B268&amp;$C268,'Smelter Look-up'!$J:$J,0)))</f>
        <v>#N/A</v>
      </c>
      <c r="X268" s="227">
        <f t="shared" si="87"/>
        <v>0</v>
      </c>
      <c r="AB268" s="228" t="str">
        <f t="shared" si="88"/>
        <v>TinThai Nguyen Mining and Metallurgy Co., Ltd.</v>
      </c>
    </row>
    <row r="269" spans="1:28" s="227" customFormat="1" ht="27">
      <c r="A269" s="302" t="s">
        <v>763</v>
      </c>
      <c r="B269" s="293" t="s">
        <v>1099</v>
      </c>
      <c r="C269" s="294" t="s">
        <v>1000</v>
      </c>
      <c r="D269" s="295" t="s">
        <v>1000</v>
      </c>
      <c r="E269" s="293" t="s">
        <v>859</v>
      </c>
      <c r="F269" s="293" t="s">
        <v>763</v>
      </c>
      <c r="G269" s="293" t="s">
        <v>13177</v>
      </c>
      <c r="H269" s="296" t="s">
        <v>15817</v>
      </c>
      <c r="I269" s="297" t="s">
        <v>1752</v>
      </c>
      <c r="J269" s="297" t="s">
        <v>1753</v>
      </c>
      <c r="K269" s="298" t="s">
        <v>15988</v>
      </c>
      <c r="L269" s="298" t="s">
        <v>15989</v>
      </c>
      <c r="M269" s="298" t="s">
        <v>15882</v>
      </c>
      <c r="N269" s="298" t="s">
        <v>15926</v>
      </c>
      <c r="O269" s="298" t="s">
        <v>15926</v>
      </c>
      <c r="P269" s="299" t="s">
        <v>15818</v>
      </c>
      <c r="Q269" s="300" t="s">
        <v>15817</v>
      </c>
      <c r="R269" s="182" t="str">
        <f ca="1">IF(ISERROR($V269),"",OFFSET('Smelter Look-up'!$C$4,$V269-4,0)&amp;"")</f>
        <v>Thaisarco</v>
      </c>
      <c r="S269" s="181" t="str">
        <f t="shared" ca="1" si="86"/>
        <v>TH</v>
      </c>
      <c r="T269" s="181" t="str">
        <f ca="1">IF(B269="","",IF(ISERROR(MATCH($J269,SorP!$B$1:$B$6226,0)),"",INDIRECT("'SorP'!$A$"&amp;MATCH($S269&amp;$J269,SorP!C:C,0))))</f>
        <v>TH-83</v>
      </c>
      <c r="U269" s="201"/>
      <c r="V269" s="226">
        <f>IF(C269="",NA(),IF(OR(C269="Smelter not listed",C269="Smelter not yet identified"),MATCH($B269&amp;$D269,'Smelter Look-up'!$J:$J,0),MATCH($B269&amp;$C269,'Smelter Look-up'!$J:$J,0)))</f>
        <v>521</v>
      </c>
      <c r="X269" s="227">
        <f t="shared" si="87"/>
        <v>0</v>
      </c>
      <c r="AB269" s="228" t="str">
        <f t="shared" si="88"/>
        <v>TinThaisarco</v>
      </c>
    </row>
    <row r="270" spans="1:28" s="227" customFormat="1" ht="94.5">
      <c r="A270" s="302" t="s">
        <v>766</v>
      </c>
      <c r="B270" s="293" t="s">
        <v>1099</v>
      </c>
      <c r="C270" s="294" t="s">
        <v>15303</v>
      </c>
      <c r="D270" s="295" t="s">
        <v>15303</v>
      </c>
      <c r="E270" s="293" t="s">
        <v>1069</v>
      </c>
      <c r="F270" s="293" t="s">
        <v>766</v>
      </c>
      <c r="G270" s="293" t="s">
        <v>13177</v>
      </c>
      <c r="H270" s="301" t="s">
        <v>15820</v>
      </c>
      <c r="I270" s="297" t="s">
        <v>2398</v>
      </c>
      <c r="J270" s="297" t="s">
        <v>13540</v>
      </c>
      <c r="K270" s="298" t="s">
        <v>15817</v>
      </c>
      <c r="L270" s="298" t="s">
        <v>15817</v>
      </c>
      <c r="M270" s="298" t="s">
        <v>15817</v>
      </c>
      <c r="N270" s="298" t="s">
        <v>15817</v>
      </c>
      <c r="O270" s="298" t="s">
        <v>15817</v>
      </c>
      <c r="P270" s="299" t="s">
        <v>15818</v>
      </c>
      <c r="Q270" s="300" t="s">
        <v>15817</v>
      </c>
      <c r="R270" s="182" t="str">
        <f ca="1">IF(ISERROR($V270),"",OFFSET('Smelter Look-up'!$C$4,$V270-4,0)&amp;"")</f>
        <v>Tin Smelting Branch of Yunnan Tin Co., Ltd.</v>
      </c>
      <c r="S270" s="181" t="str">
        <f t="shared" ca="1" si="86"/>
        <v>CN</v>
      </c>
      <c r="T270" s="181" t="str">
        <f ca="1">IF(B270="","",IF(ISERROR(MATCH($J270,SorP!$B$1:$B$6226,0)),"",INDIRECT("'SorP'!$A$"&amp;MATCH($S270&amp;$J270,SorP!C:C,0))))</f>
        <v>CN-YN</v>
      </c>
      <c r="U270" s="201"/>
      <c r="V270" s="226">
        <f>IF(C270="",NA(),IF(OR(C270="Smelter not listed",C270="Smelter not yet identified"),MATCH($B270&amp;$D270,'Smelter Look-up'!$J:$J,0),MATCH($B270&amp;$C270,'Smelter Look-up'!$J:$J,0)))</f>
        <v>524</v>
      </c>
      <c r="X270" s="227">
        <f t="shared" si="87"/>
        <v>0</v>
      </c>
      <c r="AB270" s="228" t="str">
        <f t="shared" si="88"/>
        <v>TinTin Smelting Branch of Yunnan Tin Co., Ltd.</v>
      </c>
    </row>
    <row r="271" spans="1:28" s="227" customFormat="1" ht="94.5">
      <c r="A271" s="302" t="s">
        <v>766</v>
      </c>
      <c r="B271" s="293" t="s">
        <v>1099</v>
      </c>
      <c r="C271" s="294" t="s">
        <v>15303</v>
      </c>
      <c r="D271" s="295" t="s">
        <v>15303</v>
      </c>
      <c r="E271" s="293" t="s">
        <v>1069</v>
      </c>
      <c r="F271" s="293" t="s">
        <v>766</v>
      </c>
      <c r="G271" s="293" t="s">
        <v>13177</v>
      </c>
      <c r="H271" s="296" t="s">
        <v>15817</v>
      </c>
      <c r="I271" s="297" t="s">
        <v>2398</v>
      </c>
      <c r="J271" s="297" t="s">
        <v>13540</v>
      </c>
      <c r="K271" s="298" t="s">
        <v>15817</v>
      </c>
      <c r="L271" s="298" t="s">
        <v>15817</v>
      </c>
      <c r="M271" s="298" t="s">
        <v>15817</v>
      </c>
      <c r="N271" s="298" t="s">
        <v>15817</v>
      </c>
      <c r="O271" s="298" t="s">
        <v>15817</v>
      </c>
      <c r="P271" s="299" t="s">
        <v>15818</v>
      </c>
      <c r="Q271" s="300" t="s">
        <v>15817</v>
      </c>
      <c r="R271" s="182" t="str">
        <f ca="1">IF(ISERROR($V271),"",OFFSET('Smelter Look-up'!$C$4,$V271-4,0)&amp;"")</f>
        <v>Tin Smelting Branch of Yunnan Tin Co., Ltd.</v>
      </c>
      <c r="S271" s="181" t="str">
        <f t="shared" ca="1" si="86"/>
        <v>CN</v>
      </c>
      <c r="T271" s="181" t="str">
        <f ca="1">IF(B271="","",IF(ISERROR(MATCH($J271,SorP!$B$1:$B$6226,0)),"",INDIRECT("'SorP'!$A$"&amp;MATCH($S271&amp;$J271,SorP!C:C,0))))</f>
        <v>CN-YN</v>
      </c>
      <c r="U271" s="201"/>
      <c r="V271" s="226">
        <f>IF(C271="",NA(),IF(OR(C271="Smelter not listed",C271="Smelter not yet identified"),MATCH($B271&amp;$D271,'Smelter Look-up'!$J:$J,0),MATCH($B271&amp;$C271,'Smelter Look-up'!$J:$J,0)))</f>
        <v>524</v>
      </c>
      <c r="X271" s="227">
        <f t="shared" si="87"/>
        <v>0</v>
      </c>
      <c r="AB271" s="228" t="str">
        <f t="shared" si="88"/>
        <v>TinTin Smelting Branch of Yunnan Tin Co., Ltd.</v>
      </c>
    </row>
    <row r="272" spans="1:28" s="227" customFormat="1" ht="54">
      <c r="A272" s="302" t="s">
        <v>13122</v>
      </c>
      <c r="B272" s="293" t="s">
        <v>1099</v>
      </c>
      <c r="C272" s="294" t="s">
        <v>13121</v>
      </c>
      <c r="D272" s="295" t="s">
        <v>13121</v>
      </c>
      <c r="E272" s="293" t="s">
        <v>2384</v>
      </c>
      <c r="F272" s="293" t="s">
        <v>13122</v>
      </c>
      <c r="G272" s="293" t="s">
        <v>13177</v>
      </c>
      <c r="H272" s="296" t="s">
        <v>15817</v>
      </c>
      <c r="I272" s="297" t="s">
        <v>13123</v>
      </c>
      <c r="J272" s="297" t="s">
        <v>1699</v>
      </c>
      <c r="K272" s="298" t="s">
        <v>15817</v>
      </c>
      <c r="L272" s="298" t="s">
        <v>15817</v>
      </c>
      <c r="M272" s="298" t="s">
        <v>15817</v>
      </c>
      <c r="N272" s="298" t="s">
        <v>15817</v>
      </c>
      <c r="O272" s="298" t="s">
        <v>15817</v>
      </c>
      <c r="P272" s="299" t="s">
        <v>15818</v>
      </c>
      <c r="Q272" s="300" t="s">
        <v>15817</v>
      </c>
      <c r="R272" s="182" t="str">
        <f ca="1">IF(ISERROR($V272),"",OFFSET('Smelter Look-up'!$C$4,$V272-4,0)&amp;"")</f>
        <v>Tin Technology &amp; Refining</v>
      </c>
      <c r="S272" s="181" t="str">
        <f t="shared" ca="1" si="86"/>
        <v>US</v>
      </c>
      <c r="T272" s="181" t="str">
        <f ca="1">IF(B272="","",IF(ISERROR(MATCH($J272,SorP!$B$1:$B$6226,0)),"",INDIRECT("'SorP'!$A$"&amp;MATCH($S272&amp;$J272,SorP!C:C,0))))</f>
        <v>US-PA</v>
      </c>
      <c r="U272" s="201"/>
      <c r="V272" s="226">
        <f>IF(C272="",NA(),IF(OR(C272="Smelter not listed",C272="Smelter not yet identified"),MATCH($B272&amp;$D272,'Smelter Look-up'!$J:$J,0),MATCH($B272&amp;$C272,'Smelter Look-up'!$J:$J,0)))</f>
        <v>525</v>
      </c>
      <c r="X272" s="227">
        <f t="shared" si="87"/>
        <v>0</v>
      </c>
      <c r="AB272" s="228" t="str">
        <f t="shared" si="88"/>
        <v>TinTin Technology &amp; Refining</v>
      </c>
    </row>
    <row r="273" spans="1:28" s="227" customFormat="1" ht="81">
      <c r="A273" s="302" t="s">
        <v>764</v>
      </c>
      <c r="B273" s="293" t="s">
        <v>1099</v>
      </c>
      <c r="C273" s="294" t="s">
        <v>2484</v>
      </c>
      <c r="D273" s="295" t="s">
        <v>2484</v>
      </c>
      <c r="E273" s="293" t="s">
        <v>1065</v>
      </c>
      <c r="F273" s="293" t="s">
        <v>764</v>
      </c>
      <c r="G273" s="293" t="s">
        <v>13177</v>
      </c>
      <c r="H273" s="296" t="s">
        <v>15817</v>
      </c>
      <c r="I273" s="297" t="s">
        <v>1725</v>
      </c>
      <c r="J273" s="297" t="s">
        <v>1729</v>
      </c>
      <c r="K273" s="298" t="s">
        <v>15817</v>
      </c>
      <c r="L273" s="298" t="s">
        <v>15817</v>
      </c>
      <c r="M273" s="298" t="s">
        <v>15817</v>
      </c>
      <c r="N273" s="298" t="s">
        <v>15817</v>
      </c>
      <c r="O273" s="298" t="s">
        <v>15817</v>
      </c>
      <c r="P273" s="299" t="s">
        <v>15818</v>
      </c>
      <c r="Q273" s="300" t="s">
        <v>15817</v>
      </c>
      <c r="R273" s="182" t="str">
        <f ca="1">IF(ISERROR($V273),"",OFFSET('Smelter Look-up'!$C$4,$V273-4,0)&amp;"")</f>
        <v>White Solder Metalurgia e Mineracao Ltda.</v>
      </c>
      <c r="S273" s="181" t="str">
        <f t="shared" ca="1" si="86"/>
        <v>BR</v>
      </c>
      <c r="T273" s="181" t="str">
        <f ca="1">IF(B273="","",IF(ISERROR(MATCH($J273,SorP!$B$1:$B$6226,0)),"",INDIRECT("'SorP'!$A$"&amp;MATCH($S273&amp;$J273,SorP!C:C,0))))</f>
        <v>BR-RO</v>
      </c>
      <c r="U273" s="201"/>
      <c r="V273" s="226">
        <f>IF(C273="",NA(),IF(OR(C273="Smelter not listed",C273="Smelter not yet identified"),MATCH($B273&amp;$D273,'Smelter Look-up'!$J:$J,0),MATCH($B273&amp;$C273,'Smelter Look-up'!$J:$J,0)))</f>
        <v>530</v>
      </c>
      <c r="X273" s="227">
        <f t="shared" si="87"/>
        <v>0</v>
      </c>
      <c r="AB273" s="228" t="str">
        <f t="shared" si="88"/>
        <v>TinWhite Solder Metalurgia e Mineracao Ltda.</v>
      </c>
    </row>
    <row r="274" spans="1:28" s="227" customFormat="1" ht="67.5">
      <c r="A274" s="302" t="s">
        <v>15641</v>
      </c>
      <c r="B274" s="293" t="s">
        <v>1099</v>
      </c>
      <c r="C274" s="294" t="s">
        <v>15640</v>
      </c>
      <c r="D274" s="295" t="s">
        <v>15640</v>
      </c>
      <c r="E274" s="293" t="s">
        <v>861</v>
      </c>
      <c r="F274" s="293" t="s">
        <v>15641</v>
      </c>
      <c r="G274" s="293" t="s">
        <v>13177</v>
      </c>
      <c r="H274" s="296" t="s">
        <v>15817</v>
      </c>
      <c r="I274" s="297" t="s">
        <v>11805</v>
      </c>
      <c r="J274" s="297" t="s">
        <v>4779</v>
      </c>
      <c r="K274" s="298" t="s">
        <v>15817</v>
      </c>
      <c r="L274" s="298" t="s">
        <v>15817</v>
      </c>
      <c r="M274" s="298" t="s">
        <v>15817</v>
      </c>
      <c r="N274" s="298" t="s">
        <v>15817</v>
      </c>
      <c r="O274" s="298" t="s">
        <v>15817</v>
      </c>
      <c r="P274" s="299" t="s">
        <v>15818</v>
      </c>
      <c r="Q274" s="300" t="s">
        <v>15817</v>
      </c>
      <c r="R274" s="182" t="str">
        <f ca="1">IF(ISERROR($V274),"",OFFSET('Smelter Look-up'!$C$4,$V274-4,0)&amp;"")</f>
        <v>Woodcross Smelting Company Limited</v>
      </c>
      <c r="S274" s="181" t="str">
        <f t="shared" ca="1" si="86"/>
        <v>UG</v>
      </c>
      <c r="T274" s="181" t="str">
        <f ca="1">IF(B274="","",IF(ISERROR(MATCH($J274,SorP!$B$1:$B$6226,0)),"",INDIRECT("'SorP'!$A$"&amp;MATCH($S274&amp;$J274,SorP!C:C,0))))</f>
        <v>UG-W</v>
      </c>
      <c r="U274" s="201"/>
      <c r="V274" s="226">
        <f>IF(C274="",NA(),IF(OR(C274="Smelter not listed",C274="Smelter not yet identified"),MATCH($B274&amp;$D274,'Smelter Look-up'!$J:$J,0),MATCH($B274&amp;$C274,'Smelter Look-up'!$J:$J,0)))</f>
        <v>533</v>
      </c>
      <c r="X274" s="227">
        <f t="shared" si="87"/>
        <v>0</v>
      </c>
      <c r="AB274" s="228" t="str">
        <f t="shared" si="88"/>
        <v>TinWoodcross Smelting Company Limited</v>
      </c>
    </row>
    <row r="275" spans="1:28" s="227" customFormat="1" ht="81">
      <c r="A275" s="302" t="s">
        <v>765</v>
      </c>
      <c r="B275" s="293" t="s">
        <v>1099</v>
      </c>
      <c r="C275" s="294" t="s">
        <v>1761</v>
      </c>
      <c r="D275" s="295" t="s">
        <v>2120</v>
      </c>
      <c r="E275" s="293" t="s">
        <v>1069</v>
      </c>
      <c r="F275" s="293" t="s">
        <v>765</v>
      </c>
      <c r="G275" s="293" t="s">
        <v>13177</v>
      </c>
      <c r="H275" s="301" t="s">
        <v>15820</v>
      </c>
      <c r="I275" s="297" t="s">
        <v>2398</v>
      </c>
      <c r="J275" s="297" t="s">
        <v>13540</v>
      </c>
      <c r="K275" s="298" t="s">
        <v>15990</v>
      </c>
      <c r="L275" s="298" t="s">
        <v>15991</v>
      </c>
      <c r="M275" s="298" t="s">
        <v>2303</v>
      </c>
      <c r="N275" s="298" t="s">
        <v>15992</v>
      </c>
      <c r="O275" s="298" t="s">
        <v>15837</v>
      </c>
      <c r="P275" s="299" t="s">
        <v>15818</v>
      </c>
      <c r="Q275" s="300" t="s">
        <v>15817</v>
      </c>
      <c r="R275" s="182" t="str">
        <f ca="1">IF(ISERROR($V275),"",OFFSET('Smelter Look-up'!$C$4,$V275-4,0)&amp;"")</f>
        <v>Yunnan Chengfeng Non-ferrous Metals Co., Ltd.</v>
      </c>
      <c r="S275" s="181" t="str">
        <f t="shared" ref="S275:S277" ca="1" si="89">IF(B275="","",IF(ISERROR(MATCH($E275,CL,0)),"Unknown",INDIRECT("'C'!$A$"&amp;MATCH($E275,CL,0)+1)))</f>
        <v>CN</v>
      </c>
      <c r="T275" s="181" t="str">
        <f ca="1">IF(B275="","",IF(ISERROR(MATCH($J275,SorP!$B$1:$B$6226,0)),"",INDIRECT("'SorP'!$A$"&amp;MATCH($S275&amp;$J275,SorP!C:C,0))))</f>
        <v>CN-YN</v>
      </c>
      <c r="U275" s="201"/>
      <c r="V275" s="226">
        <f>IF(C275="",NA(),IF(OR(C275="Smelter not listed",C275="Smelter not yet identified"),MATCH($B275&amp;$D275,'Smelter Look-up'!$J:$J,0),MATCH($B275&amp;$C275,'Smelter Look-up'!$J:$J,0)))</f>
        <v>545</v>
      </c>
      <c r="X275" s="227">
        <f t="shared" ref="X275:X277" si="90">IF(AND(C275="Smelter not listed",OR(LEN(D275)=0,LEN(E275)=0)),1,0)</f>
        <v>0</v>
      </c>
      <c r="AB275" s="228" t="str">
        <f t="shared" ref="AB275:AB277" si="91">B275&amp;C275</f>
        <v>TinYunnan wind Nonferrous Metals Co., Ltd.</v>
      </c>
    </row>
    <row r="276" spans="1:28" s="227" customFormat="1" ht="94.5">
      <c r="A276" s="302" t="s">
        <v>766</v>
      </c>
      <c r="B276" s="293" t="s">
        <v>1099</v>
      </c>
      <c r="C276" s="294" t="s">
        <v>15303</v>
      </c>
      <c r="D276" s="295" t="s">
        <v>2294</v>
      </c>
      <c r="E276" s="293" t="s">
        <v>1069</v>
      </c>
      <c r="F276" s="293" t="s">
        <v>766</v>
      </c>
      <c r="G276" s="293" t="s">
        <v>13177</v>
      </c>
      <c r="H276" s="296" t="s">
        <v>15993</v>
      </c>
      <c r="I276" s="297" t="s">
        <v>2398</v>
      </c>
      <c r="J276" s="297" t="s">
        <v>13540</v>
      </c>
      <c r="K276" s="298" t="s">
        <v>15994</v>
      </c>
      <c r="L276" s="298" t="s">
        <v>15995</v>
      </c>
      <c r="M276" s="298" t="s">
        <v>15817</v>
      </c>
      <c r="N276" s="298" t="s">
        <v>15996</v>
      </c>
      <c r="O276" s="298" t="s">
        <v>1069</v>
      </c>
      <c r="P276" s="299" t="s">
        <v>15818</v>
      </c>
      <c r="Q276" s="300" t="s">
        <v>15817</v>
      </c>
      <c r="R276" s="182" t="str">
        <f ca="1">IF(ISERROR($V276),"",OFFSET('Smelter Look-up'!$C$4,$V276-4,0)&amp;"")</f>
        <v>Tin Smelting Branch of Yunnan Tin Co., Ltd.</v>
      </c>
      <c r="S276" s="181" t="str">
        <f t="shared" ca="1" si="89"/>
        <v>CN</v>
      </c>
      <c r="T276" s="181" t="str">
        <f ca="1">IF(B276="","",IF(ISERROR(MATCH($J276,SorP!$B$1:$B$6226,0)),"",INDIRECT("'SorP'!$A$"&amp;MATCH($S276&amp;$J276,SorP!C:C,0))))</f>
        <v>CN-YN</v>
      </c>
      <c r="U276" s="201"/>
      <c r="V276" s="226">
        <f>IF(C276="",NA(),IF(OR(C276="Smelter not listed",C276="Smelter not yet identified"),MATCH($B276&amp;$D276,'Smelter Look-up'!$J:$J,0),MATCH($B276&amp;$C276,'Smelter Look-up'!$J:$J,0)))</f>
        <v>524</v>
      </c>
      <c r="X276" s="227">
        <f t="shared" si="90"/>
        <v>0</v>
      </c>
      <c r="AB276" s="228" t="str">
        <f t="shared" si="91"/>
        <v>TinTin Smelting Branch of Yunnan Tin Co., Ltd.</v>
      </c>
    </row>
    <row r="277" spans="1:28" s="227" customFormat="1" ht="94.5">
      <c r="A277" s="302" t="s">
        <v>13720</v>
      </c>
      <c r="B277" s="293" t="s">
        <v>1099</v>
      </c>
      <c r="C277" s="294" t="s">
        <v>13719</v>
      </c>
      <c r="D277" s="295" t="s">
        <v>13719</v>
      </c>
      <c r="E277" s="293" t="s">
        <v>1069</v>
      </c>
      <c r="F277" s="293" t="s">
        <v>13720</v>
      </c>
      <c r="G277" s="293" t="s">
        <v>13177</v>
      </c>
      <c r="H277" s="301" t="s">
        <v>15820</v>
      </c>
      <c r="I277" s="297" t="s">
        <v>2398</v>
      </c>
      <c r="J277" s="297" t="s">
        <v>13540</v>
      </c>
      <c r="K277" s="298" t="s">
        <v>15817</v>
      </c>
      <c r="L277" s="298" t="s">
        <v>15817</v>
      </c>
      <c r="M277" s="298" t="s">
        <v>15817</v>
      </c>
      <c r="N277" s="298" t="s">
        <v>15817</v>
      </c>
      <c r="O277" s="298" t="s">
        <v>15817</v>
      </c>
      <c r="P277" s="299" t="s">
        <v>15818</v>
      </c>
      <c r="Q277" s="300" t="s">
        <v>15817</v>
      </c>
      <c r="R277" s="182" t="str">
        <f ca="1">IF(ISERROR($V277),"",OFFSET('Smelter Look-up'!$C$4,$V277-4,0)&amp;"")</f>
        <v>Yunnan Yunfan Non-ferrous Metals Co., Ltd.</v>
      </c>
      <c r="S277" s="181" t="str">
        <f t="shared" ca="1" si="89"/>
        <v>CN</v>
      </c>
      <c r="T277" s="181" t="str">
        <f ca="1">IF(B277="","",IF(ISERROR(MATCH($J277,SorP!$B$1:$B$6226,0)),"",INDIRECT("'SorP'!$A$"&amp;MATCH($S277&amp;$J277,SorP!C:C,0))))</f>
        <v>CN-YN</v>
      </c>
      <c r="U277" s="201"/>
      <c r="V277" s="226">
        <f>IF(C277="",NA(),IF(OR(C277="Smelter not listed",C277="Smelter not yet identified"),MATCH($B277&amp;$D277,'Smelter Look-up'!$J:$J,0),MATCH($B277&amp;$C277,'Smelter Look-up'!$J:$J,0)))</f>
        <v>547</v>
      </c>
      <c r="X277" s="227">
        <f t="shared" si="90"/>
        <v>0</v>
      </c>
      <c r="AB277" s="228" t="str">
        <f t="shared" si="91"/>
        <v>TinYunnan Yunfan Non-ferrous Metals Co., Ltd.</v>
      </c>
    </row>
    <row r="278" spans="1:28" s="227" customFormat="1" ht="40.5">
      <c r="A278" s="302" t="s">
        <v>767</v>
      </c>
      <c r="B278" s="293" t="s">
        <v>1101</v>
      </c>
      <c r="C278" s="294" t="s">
        <v>13721</v>
      </c>
      <c r="D278" s="295" t="s">
        <v>13721</v>
      </c>
      <c r="E278" s="293" t="s">
        <v>1077</v>
      </c>
      <c r="F278" s="293" t="s">
        <v>767</v>
      </c>
      <c r="G278" s="293" t="s">
        <v>13177</v>
      </c>
      <c r="H278" s="301" t="s">
        <v>15820</v>
      </c>
      <c r="I278" s="297" t="s">
        <v>2087</v>
      </c>
      <c r="J278" s="297" t="s">
        <v>2088</v>
      </c>
      <c r="K278" s="298" t="s">
        <v>15817</v>
      </c>
      <c r="L278" s="298" t="s">
        <v>15817</v>
      </c>
      <c r="M278" s="298" t="s">
        <v>15817</v>
      </c>
      <c r="N278" s="298" t="s">
        <v>15817</v>
      </c>
      <c r="O278" s="298" t="s">
        <v>15817</v>
      </c>
      <c r="P278" s="299" t="s">
        <v>15818</v>
      </c>
      <c r="Q278" s="300" t="s">
        <v>15817</v>
      </c>
      <c r="R278" s="182" t="str">
        <f ca="1">IF(ISERROR($V278),"",OFFSET('Smelter Look-up'!$C$4,$V278-4,0)&amp;"")</f>
        <v>A.L.M.T. Corp.</v>
      </c>
      <c r="S278" s="181" t="str">
        <f t="shared" ref="S278:S294" ca="1" si="92">IF(B278="","",IF(ISERROR(MATCH($E278,CL,0)),"Unknown",INDIRECT("'C'!$A$"&amp;MATCH($E278,CL,0)+1)))</f>
        <v>JP</v>
      </c>
      <c r="T278" s="181" t="str">
        <f ca="1">IF(B278="","",IF(ISERROR(MATCH($J278,SorP!$B$1:$B$6226,0)),"",INDIRECT("'SorP'!$A$"&amp;MATCH($S278&amp;$J278,SorP!C:C,0))))</f>
        <v>JP-16</v>
      </c>
      <c r="U278" s="201"/>
      <c r="V278" s="226">
        <f>IF(C278="",NA(),IF(OR(C278="Smelter not listed",C278="Smelter not yet identified"),MATCH($B278&amp;$D278,'Smelter Look-up'!$J:$J,0),MATCH($B278&amp;$C278,'Smelter Look-up'!$J:$J,0)))</f>
        <v>553</v>
      </c>
      <c r="X278" s="227">
        <f t="shared" ref="X278:X294" si="93">IF(AND(C278="Smelter not listed",OR(LEN(D278)=0,LEN(E278)=0)),1,0)</f>
        <v>0</v>
      </c>
      <c r="AB278" s="228" t="str">
        <f t="shared" ref="AB278:AB294" si="94">B278&amp;C278</f>
        <v>TungstenA.L.M.T. Corp.</v>
      </c>
    </row>
    <row r="279" spans="1:28" s="227" customFormat="1" ht="40.5">
      <c r="A279" s="302" t="s">
        <v>767</v>
      </c>
      <c r="B279" s="293" t="s">
        <v>1101</v>
      </c>
      <c r="C279" s="294" t="s">
        <v>13721</v>
      </c>
      <c r="D279" s="295" t="s">
        <v>13721</v>
      </c>
      <c r="E279" s="293" t="s">
        <v>1077</v>
      </c>
      <c r="F279" s="293" t="s">
        <v>767</v>
      </c>
      <c r="G279" s="293" t="s">
        <v>13177</v>
      </c>
      <c r="H279" s="301" t="s">
        <v>15820</v>
      </c>
      <c r="I279" s="297" t="s">
        <v>2087</v>
      </c>
      <c r="J279" s="297" t="s">
        <v>2088</v>
      </c>
      <c r="K279" s="298" t="s">
        <v>15817</v>
      </c>
      <c r="L279" s="298" t="s">
        <v>15817</v>
      </c>
      <c r="M279" s="298" t="s">
        <v>15817</v>
      </c>
      <c r="N279" s="298" t="s">
        <v>15817</v>
      </c>
      <c r="O279" s="298" t="s">
        <v>15837</v>
      </c>
      <c r="P279" s="299" t="s">
        <v>15818</v>
      </c>
      <c r="Q279" s="300" t="s">
        <v>15817</v>
      </c>
      <c r="R279" s="182" t="str">
        <f ca="1">IF(ISERROR($V279),"",OFFSET('Smelter Look-up'!$C$4,$V279-4,0)&amp;"")</f>
        <v>A.L.M.T. Corp.</v>
      </c>
      <c r="S279" s="181" t="str">
        <f t="shared" ca="1" si="92"/>
        <v>JP</v>
      </c>
      <c r="T279" s="181" t="str">
        <f ca="1">IF(B279="","",IF(ISERROR(MATCH($J279,SorP!$B$1:$B$6226,0)),"",INDIRECT("'SorP'!$A$"&amp;MATCH($S279&amp;$J279,SorP!C:C,0))))</f>
        <v>JP-16</v>
      </c>
      <c r="U279" s="201"/>
      <c r="V279" s="226">
        <f>IF(C279="",NA(),IF(OR(C279="Smelter not listed",C279="Smelter not yet identified"),MATCH($B279&amp;$D279,'Smelter Look-up'!$J:$J,0),MATCH($B279&amp;$C279,'Smelter Look-up'!$J:$J,0)))</f>
        <v>553</v>
      </c>
      <c r="X279" s="227">
        <f t="shared" si="93"/>
        <v>0</v>
      </c>
      <c r="AB279" s="228" t="str">
        <f t="shared" si="94"/>
        <v>TungstenA.L.M.T. Corp.</v>
      </c>
    </row>
    <row r="280" spans="1:28" s="227" customFormat="1" ht="40.5">
      <c r="A280" s="302" t="s">
        <v>767</v>
      </c>
      <c r="B280" s="293" t="s">
        <v>1101</v>
      </c>
      <c r="C280" s="294" t="s">
        <v>13721</v>
      </c>
      <c r="D280" s="295" t="s">
        <v>13721</v>
      </c>
      <c r="E280" s="293" t="s">
        <v>1077</v>
      </c>
      <c r="F280" s="293" t="s">
        <v>767</v>
      </c>
      <c r="G280" s="293" t="s">
        <v>13177</v>
      </c>
      <c r="H280" s="296" t="s">
        <v>15817</v>
      </c>
      <c r="I280" s="297" t="s">
        <v>2087</v>
      </c>
      <c r="J280" s="297" t="s">
        <v>2088</v>
      </c>
      <c r="K280" s="298" t="s">
        <v>15817</v>
      </c>
      <c r="L280" s="298" t="s">
        <v>15817</v>
      </c>
      <c r="M280" s="298" t="s">
        <v>15817</v>
      </c>
      <c r="N280" s="298" t="s">
        <v>15817</v>
      </c>
      <c r="O280" s="298" t="s">
        <v>15817</v>
      </c>
      <c r="P280" s="299" t="s">
        <v>15818</v>
      </c>
      <c r="Q280" s="300" t="s">
        <v>15817</v>
      </c>
      <c r="R280" s="182" t="str">
        <f ca="1">IF(ISERROR($V280),"",OFFSET('Smelter Look-up'!$C$4,$V280-4,0)&amp;"")</f>
        <v>A.L.M.T. Corp.</v>
      </c>
      <c r="S280" s="181" t="str">
        <f t="shared" ca="1" si="92"/>
        <v>JP</v>
      </c>
      <c r="T280" s="181" t="str">
        <f ca="1">IF(B280="","",IF(ISERROR(MATCH($J280,SorP!$B$1:$B$6226,0)),"",INDIRECT("'SorP'!$A$"&amp;MATCH($S280&amp;$J280,SorP!C:C,0))))</f>
        <v>JP-16</v>
      </c>
      <c r="U280" s="201"/>
      <c r="V280" s="226">
        <f>IF(C280="",NA(),IF(OR(C280="Smelter not listed",C280="Smelter not yet identified"),MATCH($B280&amp;$D280,'Smelter Look-up'!$J:$J,0),MATCH($B280&amp;$C280,'Smelter Look-up'!$J:$J,0)))</f>
        <v>553</v>
      </c>
      <c r="X280" s="227">
        <f t="shared" si="93"/>
        <v>0</v>
      </c>
      <c r="AB280" s="228" t="str">
        <f t="shared" si="94"/>
        <v>TungstenA.L.M.T. Corp.</v>
      </c>
    </row>
    <row r="281" spans="1:28" s="227" customFormat="1" ht="40.5">
      <c r="A281" s="302" t="s">
        <v>767</v>
      </c>
      <c r="B281" s="293" t="s">
        <v>1101</v>
      </c>
      <c r="C281" s="294" t="s">
        <v>13721</v>
      </c>
      <c r="D281" s="295" t="s">
        <v>13721</v>
      </c>
      <c r="E281" s="293" t="s">
        <v>1077</v>
      </c>
      <c r="F281" s="293" t="s">
        <v>767</v>
      </c>
      <c r="G281" s="293" t="s">
        <v>13177</v>
      </c>
      <c r="H281" s="301" t="s">
        <v>15820</v>
      </c>
      <c r="I281" s="297" t="s">
        <v>2087</v>
      </c>
      <c r="J281" s="297" t="s">
        <v>2088</v>
      </c>
      <c r="K281" s="298" t="s">
        <v>15817</v>
      </c>
      <c r="L281" s="298" t="s">
        <v>15817</v>
      </c>
      <c r="M281" s="298" t="s">
        <v>15817</v>
      </c>
      <c r="N281" s="298" t="s">
        <v>15817</v>
      </c>
      <c r="O281" s="298" t="s">
        <v>15837</v>
      </c>
      <c r="P281" s="299" t="s">
        <v>15818</v>
      </c>
      <c r="Q281" s="300" t="s">
        <v>15997</v>
      </c>
      <c r="R281" s="182" t="str">
        <f ca="1">IF(ISERROR($V281),"",OFFSET('Smelter Look-up'!$C$4,$V281-4,0)&amp;"")</f>
        <v>A.L.M.T. Corp.</v>
      </c>
      <c r="S281" s="181" t="str">
        <f t="shared" ca="1" si="92"/>
        <v>JP</v>
      </c>
      <c r="T281" s="181" t="str">
        <f ca="1">IF(B281="","",IF(ISERROR(MATCH($J281,SorP!$B$1:$B$6226,0)),"",INDIRECT("'SorP'!$A$"&amp;MATCH($S281&amp;$J281,SorP!C:C,0))))</f>
        <v>JP-16</v>
      </c>
      <c r="U281" s="201"/>
      <c r="V281" s="226">
        <f>IF(C281="",NA(),IF(OR(C281="Smelter not listed",C281="Smelter not yet identified"),MATCH($B281&amp;$D281,'Smelter Look-up'!$J:$J,0),MATCH($B281&amp;$C281,'Smelter Look-up'!$J:$J,0)))</f>
        <v>553</v>
      </c>
      <c r="X281" s="227">
        <f t="shared" si="93"/>
        <v>0</v>
      </c>
      <c r="AB281" s="228" t="str">
        <f t="shared" si="94"/>
        <v>TungstenA.L.M.T. Corp.</v>
      </c>
    </row>
    <row r="282" spans="1:28" s="227" customFormat="1" ht="54">
      <c r="A282" s="302" t="s">
        <v>2219</v>
      </c>
      <c r="B282" s="293" t="s">
        <v>1101</v>
      </c>
      <c r="C282" s="294" t="s">
        <v>2218</v>
      </c>
      <c r="D282" s="295" t="s">
        <v>2218</v>
      </c>
      <c r="E282" s="293" t="s">
        <v>1065</v>
      </c>
      <c r="F282" s="293" t="s">
        <v>2219</v>
      </c>
      <c r="G282" s="293" t="s">
        <v>13177</v>
      </c>
      <c r="H282" s="296" t="s">
        <v>15817</v>
      </c>
      <c r="I282" s="297" t="s">
        <v>2220</v>
      </c>
      <c r="J282" s="297" t="s">
        <v>1640</v>
      </c>
      <c r="K282" s="298" t="s">
        <v>15817</v>
      </c>
      <c r="L282" s="298" t="s">
        <v>15817</v>
      </c>
      <c r="M282" s="298" t="s">
        <v>15817</v>
      </c>
      <c r="N282" s="298" t="s">
        <v>15817</v>
      </c>
      <c r="O282" s="298" t="s">
        <v>15817</v>
      </c>
      <c r="P282" s="299" t="s">
        <v>15818</v>
      </c>
      <c r="Q282" s="300" t="s">
        <v>15817</v>
      </c>
      <c r="R282" s="182" t="str">
        <f ca="1">IF(ISERROR($V282),"",OFFSET('Smelter Look-up'!$C$4,$V282-4,0)&amp;"")</f>
        <v>ACL Metais Eireli</v>
      </c>
      <c r="S282" s="181" t="str">
        <f t="shared" ca="1" si="92"/>
        <v>BR</v>
      </c>
      <c r="T282" s="181" t="str">
        <f ca="1">IF(B282="","",IF(ISERROR(MATCH($J282,SorP!$B$1:$B$6226,0)),"",INDIRECT("'SorP'!$A$"&amp;MATCH($S282&amp;$J282,SorP!C:C,0))))</f>
        <v>BR-SP</v>
      </c>
      <c r="U282" s="201"/>
      <c r="V282" s="226">
        <f>IF(C282="",NA(),IF(OR(C282="Smelter not listed",C282="Smelter not yet identified"),MATCH($B282&amp;$D282,'Smelter Look-up'!$J:$J,0),MATCH($B282&amp;$C282,'Smelter Look-up'!$J:$J,0)))</f>
        <v>555</v>
      </c>
      <c r="X282" s="227">
        <f t="shared" si="93"/>
        <v>0</v>
      </c>
      <c r="AB282" s="228" t="str">
        <f t="shared" si="94"/>
        <v>TungstenACL Metais Eireli</v>
      </c>
    </row>
    <row r="283" spans="1:28" s="227" customFormat="1" ht="81">
      <c r="A283" s="302" t="s">
        <v>13777</v>
      </c>
      <c r="B283" s="293" t="s">
        <v>1101</v>
      </c>
      <c r="C283" s="294" t="s">
        <v>13763</v>
      </c>
      <c r="D283" s="295" t="s">
        <v>13763</v>
      </c>
      <c r="E283" s="293" t="s">
        <v>863</v>
      </c>
      <c r="F283" s="293" t="s">
        <v>13777</v>
      </c>
      <c r="G283" s="293" t="s">
        <v>13177</v>
      </c>
      <c r="H283" s="296" t="s">
        <v>15817</v>
      </c>
      <c r="I283" s="297" t="s">
        <v>13786</v>
      </c>
      <c r="J283" s="297" t="s">
        <v>1793</v>
      </c>
      <c r="K283" s="298" t="s">
        <v>15817</v>
      </c>
      <c r="L283" s="298" t="s">
        <v>15817</v>
      </c>
      <c r="M283" s="298" t="s">
        <v>15817</v>
      </c>
      <c r="N283" s="298" t="s">
        <v>15817</v>
      </c>
      <c r="O283" s="298" t="s">
        <v>15817</v>
      </c>
      <c r="P283" s="299" t="s">
        <v>15818</v>
      </c>
      <c r="Q283" s="300" t="s">
        <v>15817</v>
      </c>
      <c r="R283" s="182" t="str">
        <f ca="1">IF(ISERROR($V283),"",OFFSET('Smelter Look-up'!$C$4,$V283-4,0)&amp;"")</f>
        <v>Asia Tungsten Products Vietnam Ltd.</v>
      </c>
      <c r="S283" s="181" t="str">
        <f t="shared" ca="1" si="92"/>
        <v>VN</v>
      </c>
      <c r="T283" s="181" t="str">
        <f ca="1">IF(B283="","",IF(ISERROR(MATCH($J283,SorP!$B$1:$B$6226,0)),"",INDIRECT("'SorP'!$A$"&amp;MATCH($S283&amp;$J283,SorP!C:C,0))))</f>
        <v>VN-HP</v>
      </c>
      <c r="U283" s="201"/>
      <c r="V283" s="226">
        <f>IF(C283="",NA(),IF(OR(C283="Smelter not listed",C283="Smelter not yet identified"),MATCH($B283&amp;$D283,'Smelter Look-up'!$J:$J,0),MATCH($B283&amp;$C283,'Smelter Look-up'!$J:$J,0)))</f>
        <v>561</v>
      </c>
      <c r="X283" s="227">
        <f t="shared" si="93"/>
        <v>0</v>
      </c>
      <c r="AB283" s="228" t="str">
        <f t="shared" si="94"/>
        <v>TungstenAsia Tungsten Products Vietnam Ltd.</v>
      </c>
    </row>
    <row r="284" spans="1:28" s="227" customFormat="1" ht="94.5">
      <c r="A284" s="302" t="s">
        <v>1370</v>
      </c>
      <c r="B284" s="293" t="s">
        <v>1101</v>
      </c>
      <c r="C284" s="294" t="s">
        <v>1369</v>
      </c>
      <c r="D284" s="295" t="s">
        <v>1369</v>
      </c>
      <c r="E284" s="293" t="s">
        <v>1069</v>
      </c>
      <c r="F284" s="293" t="s">
        <v>1370</v>
      </c>
      <c r="G284" s="293" t="s">
        <v>13177</v>
      </c>
      <c r="H284" s="296" t="s">
        <v>15817</v>
      </c>
      <c r="I284" s="297" t="s">
        <v>1733</v>
      </c>
      <c r="J284" s="297" t="s">
        <v>13535</v>
      </c>
      <c r="K284" s="298" t="s">
        <v>15817</v>
      </c>
      <c r="L284" s="298" t="s">
        <v>15817</v>
      </c>
      <c r="M284" s="298" t="s">
        <v>15817</v>
      </c>
      <c r="N284" s="298" t="s">
        <v>15817</v>
      </c>
      <c r="O284" s="298" t="s">
        <v>15817</v>
      </c>
      <c r="P284" s="299" t="s">
        <v>15818</v>
      </c>
      <c r="Q284" s="300" t="s">
        <v>15817</v>
      </c>
      <c r="R284" s="182" t="str">
        <f ca="1">IF(ISERROR($V284),"",OFFSET('Smelter Look-up'!$C$4,$V284-4,0)&amp;"")</f>
        <v>Hunan Shizhuyuan Nonferrous Metals Co., Ltd. Chenzhou Tungsten Products Branch</v>
      </c>
      <c r="S284" s="181" t="str">
        <f t="shared" ca="1" si="92"/>
        <v>CN</v>
      </c>
      <c r="T284" s="181" t="str">
        <f ca="1">IF(B284="","",IF(ISERROR(MATCH($J284,SorP!$B$1:$B$6226,0)),"",INDIRECT("'SorP'!$A$"&amp;MATCH($S284&amp;$J284,SorP!C:C,0))))</f>
        <v>CN-HN</v>
      </c>
      <c r="U284" s="201"/>
      <c r="V284" s="226">
        <f>IF(C284="",NA(),IF(OR(C284="Smelter not listed",C284="Smelter not yet identified"),MATCH($B284&amp;$D284,'Smelter Look-up'!$J:$J,0),MATCH($B284&amp;$C284,'Smelter Look-up'!$J:$J,0)))</f>
        <v>565</v>
      </c>
      <c r="X284" s="227">
        <f t="shared" si="93"/>
        <v>0</v>
      </c>
      <c r="AB284" s="228" t="str">
        <f t="shared" si="94"/>
        <v>TungstenChenzhou Diamond Tungsten Products Co., Ltd.</v>
      </c>
    </row>
    <row r="285" spans="1:28" s="227" customFormat="1" ht="81">
      <c r="A285" s="302" t="s">
        <v>13724</v>
      </c>
      <c r="B285" s="293" t="s">
        <v>1101</v>
      </c>
      <c r="C285" s="294" t="s">
        <v>14970</v>
      </c>
      <c r="D285" s="295" t="s">
        <v>13722</v>
      </c>
      <c r="E285" s="293" t="s">
        <v>1069</v>
      </c>
      <c r="F285" s="293" t="s">
        <v>13724</v>
      </c>
      <c r="G285" s="293" t="s">
        <v>13177</v>
      </c>
      <c r="H285" s="301" t="s">
        <v>15820</v>
      </c>
      <c r="I285" s="297" t="s">
        <v>1581</v>
      </c>
      <c r="J285" s="297" t="s">
        <v>13533</v>
      </c>
      <c r="K285" s="298" t="s">
        <v>15817</v>
      </c>
      <c r="L285" s="298" t="s">
        <v>15817</v>
      </c>
      <c r="M285" s="298" t="s">
        <v>15817</v>
      </c>
      <c r="N285" s="298" t="s">
        <v>15817</v>
      </c>
      <c r="O285" s="298" t="s">
        <v>15817</v>
      </c>
      <c r="P285" s="299" t="s">
        <v>15818</v>
      </c>
      <c r="Q285" s="300" t="s">
        <v>15817</v>
      </c>
      <c r="R285" s="182" t="str">
        <f ca="1">IF(ISERROR($V285),"",OFFSET('Smelter Look-up'!$C$4,$V285-4,0)&amp;"")</f>
        <v>China Molybdenum Tungsten Co., Ltd.</v>
      </c>
      <c r="S285" s="181" t="str">
        <f t="shared" ca="1" si="92"/>
        <v>CN</v>
      </c>
      <c r="T285" s="181" t="str">
        <f ca="1">IF(B285="","",IF(ISERROR(MATCH($J285,SorP!$B$1:$B$6226,0)),"",INDIRECT("'SorP'!$A$"&amp;MATCH($S285&amp;$J285,SorP!C:C,0))))</f>
        <v>CN-HA</v>
      </c>
      <c r="U285" s="201"/>
      <c r="V285" s="226">
        <f>IF(C285="",NA(),IF(OR(C285="Smelter not listed",C285="Smelter not yet identified"),MATCH($B285&amp;$D285,'Smelter Look-up'!$J:$J,0),MATCH($B285&amp;$C285,'Smelter Look-up'!$J:$J,0)))</f>
        <v>567</v>
      </c>
      <c r="X285" s="227">
        <f t="shared" si="93"/>
        <v>0</v>
      </c>
      <c r="AB285" s="228" t="str">
        <f t="shared" si="94"/>
        <v>TungstenChina Molybdenum Tungsten Co., Ltd.</v>
      </c>
    </row>
    <row r="286" spans="1:28" s="227" customFormat="1" ht="81">
      <c r="A286" s="302" t="s">
        <v>770</v>
      </c>
      <c r="B286" s="293" t="s">
        <v>1101</v>
      </c>
      <c r="C286" s="294" t="s">
        <v>1344</v>
      </c>
      <c r="D286" s="295" t="s">
        <v>1344</v>
      </c>
      <c r="E286" s="293" t="s">
        <v>1069</v>
      </c>
      <c r="F286" s="293" t="s">
        <v>770</v>
      </c>
      <c r="G286" s="293" t="s">
        <v>13177</v>
      </c>
      <c r="H286" s="296" t="s">
        <v>15817</v>
      </c>
      <c r="I286" s="297" t="s">
        <v>1732</v>
      </c>
      <c r="J286" s="297" t="s">
        <v>13531</v>
      </c>
      <c r="K286" s="298" t="s">
        <v>15819</v>
      </c>
      <c r="L286" s="298" t="s">
        <v>15819</v>
      </c>
      <c r="M286" s="298" t="s">
        <v>15817</v>
      </c>
      <c r="N286" s="298" t="s">
        <v>15817</v>
      </c>
      <c r="O286" s="298" t="s">
        <v>15817</v>
      </c>
      <c r="P286" s="299" t="s">
        <v>15818</v>
      </c>
      <c r="Q286" s="300" t="s">
        <v>15817</v>
      </c>
      <c r="R286" s="182" t="str">
        <f ca="1">IF(ISERROR($V286),"",OFFSET('Smelter Look-up'!$C$4,$V286-4,0)&amp;"")</f>
        <v>Chongyi Zhangyuan Tungsten Co., Ltd.</v>
      </c>
      <c r="S286" s="181" t="str">
        <f t="shared" ca="1" si="92"/>
        <v>CN</v>
      </c>
      <c r="T286" s="181" t="str">
        <f ca="1">IF(B286="","",IF(ISERROR(MATCH($J286,SorP!$B$1:$B$6226,0)),"",INDIRECT("'SorP'!$A$"&amp;MATCH($S286&amp;$J286,SorP!C:C,0))))</f>
        <v>CN-JX</v>
      </c>
      <c r="U286" s="201"/>
      <c r="V286" s="226">
        <f>IF(C286="",NA(),IF(OR(C286="Smelter not listed",C286="Smelter not yet identified"),MATCH($B286&amp;$D286,'Smelter Look-up'!$J:$J,0),MATCH($B286&amp;$C286,'Smelter Look-up'!$J:$J,0)))</f>
        <v>569</v>
      </c>
      <c r="X286" s="227">
        <f t="shared" si="93"/>
        <v>0</v>
      </c>
      <c r="AB286" s="228" t="str">
        <f t="shared" si="94"/>
        <v>TungstenChongyi Zhangyuan Tungsten Co., Ltd.</v>
      </c>
    </row>
    <row r="287" spans="1:28" s="227" customFormat="1" ht="54">
      <c r="A287" s="302" t="s">
        <v>13778</v>
      </c>
      <c r="B287" s="293" t="s">
        <v>1101</v>
      </c>
      <c r="C287" s="294" t="s">
        <v>13764</v>
      </c>
      <c r="D287" s="295" t="s">
        <v>13764</v>
      </c>
      <c r="E287" s="293" t="s">
        <v>1065</v>
      </c>
      <c r="F287" s="293" t="s">
        <v>13778</v>
      </c>
      <c r="G287" s="293" t="s">
        <v>13177</v>
      </c>
      <c r="H287" s="301" t="s">
        <v>15820</v>
      </c>
      <c r="I287" s="297" t="s">
        <v>13787</v>
      </c>
      <c r="J287" s="297" t="s">
        <v>3412</v>
      </c>
      <c r="K287" s="298" t="s">
        <v>15817</v>
      </c>
      <c r="L287" s="298" t="s">
        <v>15817</v>
      </c>
      <c r="M287" s="298" t="s">
        <v>15817</v>
      </c>
      <c r="N287" s="298" t="s">
        <v>15817</v>
      </c>
      <c r="O287" s="298" t="s">
        <v>15817</v>
      </c>
      <c r="P287" s="299" t="s">
        <v>15818</v>
      </c>
      <c r="Q287" s="300" t="s">
        <v>15817</v>
      </c>
      <c r="R287" s="182" t="str">
        <f ca="1">IF(ISERROR($V287),"",OFFSET('Smelter Look-up'!$C$4,$V287-4,0)&amp;"")</f>
        <v>Cronimet Brasil Ltda</v>
      </c>
      <c r="S287" s="181" t="str">
        <f t="shared" ca="1" si="92"/>
        <v>BR</v>
      </c>
      <c r="T287" s="181" t="str">
        <f ca="1">IF(B287="","",IF(ISERROR(MATCH($J287,SorP!$B$1:$B$6226,0)),"",INDIRECT("'SorP'!$A$"&amp;MATCH($S287&amp;$J287,SorP!C:C,0))))</f>
        <v>BR-SC</v>
      </c>
      <c r="U287" s="201"/>
      <c r="V287" s="226">
        <f>IF(C287="",NA(),IF(OR(C287="Smelter not listed",C287="Smelter not yet identified"),MATCH($B287&amp;$D287,'Smelter Look-up'!$J:$J,0),MATCH($B287&amp;$C287,'Smelter Look-up'!$J:$J,0)))</f>
        <v>571</v>
      </c>
      <c r="X287" s="227">
        <f t="shared" si="93"/>
        <v>0</v>
      </c>
      <c r="AB287" s="228" t="str">
        <f t="shared" si="94"/>
        <v>TungstenCronimet Brasil Ltda</v>
      </c>
    </row>
    <row r="288" spans="1:28" s="227" customFormat="1" ht="81">
      <c r="A288" s="302" t="s">
        <v>15998</v>
      </c>
      <c r="B288" s="293" t="s">
        <v>1101</v>
      </c>
      <c r="C288" s="294" t="s">
        <v>15999</v>
      </c>
      <c r="D288" s="295" t="s">
        <v>15999</v>
      </c>
      <c r="E288" s="293" t="s">
        <v>1069</v>
      </c>
      <c r="F288" s="293" t="s">
        <v>15998</v>
      </c>
      <c r="G288" s="293" t="s">
        <v>13177</v>
      </c>
      <c r="H288" s="296" t="s">
        <v>15817</v>
      </c>
      <c r="I288" s="297" t="s">
        <v>13743</v>
      </c>
      <c r="J288" s="297" t="s">
        <v>13530</v>
      </c>
      <c r="K288" s="298" t="s">
        <v>15817</v>
      </c>
      <c r="L288" s="298" t="s">
        <v>15817</v>
      </c>
      <c r="M288" s="298" t="s">
        <v>15817</v>
      </c>
      <c r="N288" s="298" t="s">
        <v>15817</v>
      </c>
      <c r="O288" s="298" t="s">
        <v>15817</v>
      </c>
      <c r="P288" s="299" t="s">
        <v>15818</v>
      </c>
      <c r="Q288" s="300" t="s">
        <v>15817</v>
      </c>
      <c r="R288" s="182" t="str">
        <f ca="1">IF(ISERROR($V288),"",OFFSET('Smelter Look-up'!$C$4,$V288-4,0)&amp;"")</f>
        <v/>
      </c>
      <c r="S288" s="181" t="str">
        <f t="shared" ca="1" si="92"/>
        <v>CN</v>
      </c>
      <c r="T288" s="181" t="str">
        <f ca="1">IF(B288="","",IF(ISERROR(MATCH($J288,SorP!$B$1:$B$6226,0)),"",INDIRECT("'SorP'!$A$"&amp;MATCH($S288&amp;$J288,SorP!C:C,0))))</f>
        <v>CN-FJ</v>
      </c>
      <c r="U288" s="201"/>
      <c r="V288" s="226" t="e">
        <f>IF(C288="",NA(),IF(OR(C288="Smelter not listed",C288="Smelter not yet identified"),MATCH($B288&amp;$D288,'Smelter Look-up'!$J:$J,0),MATCH($B288&amp;$C288,'Smelter Look-up'!$J:$J,0)))</f>
        <v>#N/A</v>
      </c>
      <c r="X288" s="227">
        <f t="shared" si="93"/>
        <v>0</v>
      </c>
      <c r="AB288" s="228" t="str">
        <f t="shared" si="94"/>
        <v>TungstenFujian Ganmin RareMetal Co., Ltd.</v>
      </c>
    </row>
    <row r="289" spans="1:28" s="227" customFormat="1" ht="54">
      <c r="A289" s="302" t="s">
        <v>14972</v>
      </c>
      <c r="B289" s="293" t="s">
        <v>1101</v>
      </c>
      <c r="C289" s="294" t="s">
        <v>14971</v>
      </c>
      <c r="D289" s="295" t="s">
        <v>14971</v>
      </c>
      <c r="E289" s="293" t="s">
        <v>1069</v>
      </c>
      <c r="F289" s="293" t="s">
        <v>14972</v>
      </c>
      <c r="G289" s="293" t="s">
        <v>13177</v>
      </c>
      <c r="H289" s="296" t="s">
        <v>15817</v>
      </c>
      <c r="I289" s="297" t="s">
        <v>13743</v>
      </c>
      <c r="J289" s="297" t="s">
        <v>13530</v>
      </c>
      <c r="K289" s="298" t="s">
        <v>15817</v>
      </c>
      <c r="L289" s="298" t="s">
        <v>15817</v>
      </c>
      <c r="M289" s="298" t="s">
        <v>15817</v>
      </c>
      <c r="N289" s="298" t="s">
        <v>15817</v>
      </c>
      <c r="O289" s="298" t="s">
        <v>15817</v>
      </c>
      <c r="P289" s="299" t="s">
        <v>15818</v>
      </c>
      <c r="Q289" s="300" t="s">
        <v>15817</v>
      </c>
      <c r="R289" s="182" t="str">
        <f ca="1">IF(ISERROR($V289),"",OFFSET('Smelter Look-up'!$C$4,$V289-4,0)&amp;"")</f>
        <v>Fujian Xinlu Tungsten Co., Ltd.</v>
      </c>
      <c r="S289" s="181" t="str">
        <f t="shared" ca="1" si="92"/>
        <v>CN</v>
      </c>
      <c r="T289" s="181" t="str">
        <f ca="1">IF(B289="","",IF(ISERROR(MATCH($J289,SorP!$B$1:$B$6226,0)),"",INDIRECT("'SorP'!$A$"&amp;MATCH($S289&amp;$J289,SorP!C:C,0))))</f>
        <v>CN-FJ</v>
      </c>
      <c r="U289" s="201"/>
      <c r="V289" s="226">
        <f>IF(C289="",NA(),IF(OR(C289="Smelter not listed",C289="Smelter not yet identified"),MATCH($B289&amp;$D289,'Smelter Look-up'!$J:$J,0),MATCH($B289&amp;$C289,'Smelter Look-up'!$J:$J,0)))</f>
        <v>573</v>
      </c>
      <c r="X289" s="227">
        <f t="shared" si="93"/>
        <v>0</v>
      </c>
      <c r="AB289" s="228" t="str">
        <f t="shared" si="94"/>
        <v>TungstenFujian Xinlu Tungsten</v>
      </c>
    </row>
    <row r="290" spans="1:28" s="227" customFormat="1" ht="67.5">
      <c r="A290" s="302" t="s">
        <v>14972</v>
      </c>
      <c r="B290" s="293" t="s">
        <v>1101</v>
      </c>
      <c r="C290" s="294" t="s">
        <v>15357</v>
      </c>
      <c r="D290" s="295" t="s">
        <v>15357</v>
      </c>
      <c r="E290" s="293" t="s">
        <v>1069</v>
      </c>
      <c r="F290" s="293" t="s">
        <v>14972</v>
      </c>
      <c r="G290" s="293" t="s">
        <v>13177</v>
      </c>
      <c r="H290" s="296" t="s">
        <v>15817</v>
      </c>
      <c r="I290" s="297" t="s">
        <v>13743</v>
      </c>
      <c r="J290" s="297" t="s">
        <v>13530</v>
      </c>
      <c r="K290" s="298" t="s">
        <v>15817</v>
      </c>
      <c r="L290" s="298" t="s">
        <v>15817</v>
      </c>
      <c r="M290" s="298" t="s">
        <v>15817</v>
      </c>
      <c r="N290" s="298" t="s">
        <v>15817</v>
      </c>
      <c r="O290" s="298" t="s">
        <v>15817</v>
      </c>
      <c r="P290" s="299" t="s">
        <v>15818</v>
      </c>
      <c r="Q290" s="300" t="s">
        <v>15817</v>
      </c>
      <c r="R290" s="182" t="str">
        <f ca="1">IF(ISERROR($V290),"",OFFSET('Smelter Look-up'!$C$4,$V290-4,0)&amp;"")</f>
        <v>Fujian Xinlu Tungsten Co., Ltd.</v>
      </c>
      <c r="S290" s="181" t="str">
        <f t="shared" ca="1" si="92"/>
        <v>CN</v>
      </c>
      <c r="T290" s="181" t="str">
        <f ca="1">IF(B290="","",IF(ISERROR(MATCH($J290,SorP!$B$1:$B$6226,0)),"",INDIRECT("'SorP'!$A$"&amp;MATCH($S290&amp;$J290,SorP!C:C,0))))</f>
        <v>CN-FJ</v>
      </c>
      <c r="U290" s="201"/>
      <c r="V290" s="226">
        <f>IF(C290="",NA(),IF(OR(C290="Smelter not listed",C290="Smelter not yet identified"),MATCH($B290&amp;$D290,'Smelter Look-up'!$J:$J,0),MATCH($B290&amp;$C290,'Smelter Look-up'!$J:$J,0)))</f>
        <v>574</v>
      </c>
      <c r="X290" s="227">
        <f t="shared" si="93"/>
        <v>0</v>
      </c>
      <c r="AB290" s="228" t="str">
        <f t="shared" si="94"/>
        <v>TungstenFujian Xinlu Tungsten Co., Ltd.</v>
      </c>
    </row>
    <row r="291" spans="1:28" s="227" customFormat="1" ht="67.5">
      <c r="A291" s="302" t="s">
        <v>14972</v>
      </c>
      <c r="B291" s="293" t="s">
        <v>1101</v>
      </c>
      <c r="C291" s="294" t="s">
        <v>15357</v>
      </c>
      <c r="D291" s="295" t="s">
        <v>15357</v>
      </c>
      <c r="E291" s="293" t="s">
        <v>1069</v>
      </c>
      <c r="F291" s="293" t="s">
        <v>14972</v>
      </c>
      <c r="G291" s="293" t="s">
        <v>13177</v>
      </c>
      <c r="H291" s="301" t="s">
        <v>15820</v>
      </c>
      <c r="I291" s="297" t="s">
        <v>13743</v>
      </c>
      <c r="J291" s="297" t="s">
        <v>13530</v>
      </c>
      <c r="K291" s="298" t="s">
        <v>15817</v>
      </c>
      <c r="L291" s="298" t="s">
        <v>15817</v>
      </c>
      <c r="M291" s="298" t="s">
        <v>15817</v>
      </c>
      <c r="N291" s="298" t="s">
        <v>15817</v>
      </c>
      <c r="O291" s="298" t="s">
        <v>15817</v>
      </c>
      <c r="P291" s="299" t="s">
        <v>15818</v>
      </c>
      <c r="Q291" s="300" t="s">
        <v>15817</v>
      </c>
      <c r="R291" s="182" t="str">
        <f ca="1">IF(ISERROR($V291),"",OFFSET('Smelter Look-up'!$C$4,$V291-4,0)&amp;"")</f>
        <v>Fujian Xinlu Tungsten Co., Ltd.</v>
      </c>
      <c r="S291" s="181" t="str">
        <f t="shared" ca="1" si="92"/>
        <v>CN</v>
      </c>
      <c r="T291" s="181" t="str">
        <f ca="1">IF(B291="","",IF(ISERROR(MATCH($J291,SorP!$B$1:$B$6226,0)),"",INDIRECT("'SorP'!$A$"&amp;MATCH($S291&amp;$J291,SorP!C:C,0))))</f>
        <v>CN-FJ</v>
      </c>
      <c r="U291" s="201"/>
      <c r="V291" s="226">
        <f>IF(C291="",NA(),IF(OR(C291="Smelter not listed",C291="Smelter not yet identified"),MATCH($B291&amp;$D291,'Smelter Look-up'!$J:$J,0),MATCH($B291&amp;$C291,'Smelter Look-up'!$J:$J,0)))</f>
        <v>574</v>
      </c>
      <c r="X291" s="227">
        <f t="shared" si="93"/>
        <v>0</v>
      </c>
      <c r="AB291" s="228" t="str">
        <f t="shared" si="94"/>
        <v>TungstenFujian Xinlu Tungsten Co., Ltd.</v>
      </c>
    </row>
    <row r="292" spans="1:28" s="227" customFormat="1" ht="81">
      <c r="A292" s="302" t="s">
        <v>16000</v>
      </c>
      <c r="B292" s="293" t="s">
        <v>1101</v>
      </c>
      <c r="C292" s="294" t="s">
        <v>16001</v>
      </c>
      <c r="D292" s="295" t="s">
        <v>16001</v>
      </c>
      <c r="E292" s="293" t="s">
        <v>1069</v>
      </c>
      <c r="F292" s="293" t="s">
        <v>16000</v>
      </c>
      <c r="G292" s="293" t="s">
        <v>13177</v>
      </c>
      <c r="H292" s="301" t="s">
        <v>15820</v>
      </c>
      <c r="I292" s="297" t="s">
        <v>1732</v>
      </c>
      <c r="J292" s="297" t="s">
        <v>13531</v>
      </c>
      <c r="K292" s="298" t="s">
        <v>15817</v>
      </c>
      <c r="L292" s="298" t="s">
        <v>15817</v>
      </c>
      <c r="M292" s="298" t="s">
        <v>15817</v>
      </c>
      <c r="N292" s="298" t="s">
        <v>15817</v>
      </c>
      <c r="O292" s="298" t="s">
        <v>15817</v>
      </c>
      <c r="P292" s="299" t="s">
        <v>15818</v>
      </c>
      <c r="Q292" s="300" t="s">
        <v>15817</v>
      </c>
      <c r="R292" s="182" t="str">
        <f ca="1">IF(ISERROR($V292),"",OFFSET('Smelter Look-up'!$C$4,$V292-4,0)&amp;"")</f>
        <v/>
      </c>
      <c r="S292" s="181" t="str">
        <f t="shared" ca="1" si="92"/>
        <v>CN</v>
      </c>
      <c r="T292" s="181" t="str">
        <f ca="1">IF(B292="","",IF(ISERROR(MATCH($J292,SorP!$B$1:$B$6226,0)),"",INDIRECT("'SorP'!$A$"&amp;MATCH($S292&amp;$J292,SorP!C:C,0))))</f>
        <v>CN-JX</v>
      </c>
      <c r="U292" s="201"/>
      <c r="V292" s="226" t="e">
        <f>IF(C292="",NA(),IF(OR(C292="Smelter not listed",C292="Smelter not yet identified"),MATCH($B292&amp;$D292,'Smelter Look-up'!$J:$J,0),MATCH($B292&amp;$C292,'Smelter Look-up'!$J:$J,0)))</f>
        <v>#N/A</v>
      </c>
      <c r="X292" s="227">
        <f t="shared" si="93"/>
        <v>0</v>
      </c>
      <c r="AB292" s="228" t="str">
        <f t="shared" si="94"/>
        <v>TungstenGanzhou Haichuang Tungsten Co., Ltd.</v>
      </c>
    </row>
    <row r="293" spans="1:28" s="227" customFormat="1" ht="81">
      <c r="A293" s="302" t="s">
        <v>16002</v>
      </c>
      <c r="B293" s="293" t="s">
        <v>1101</v>
      </c>
      <c r="C293" s="294" t="s">
        <v>16003</v>
      </c>
      <c r="D293" s="295" t="s">
        <v>16003</v>
      </c>
      <c r="E293" s="293" t="s">
        <v>1069</v>
      </c>
      <c r="F293" s="293" t="s">
        <v>16002</v>
      </c>
      <c r="G293" s="293" t="s">
        <v>13177</v>
      </c>
      <c r="H293" s="296" t="s">
        <v>15817</v>
      </c>
      <c r="I293" s="297" t="s">
        <v>1732</v>
      </c>
      <c r="J293" s="297" t="s">
        <v>13531</v>
      </c>
      <c r="K293" s="298" t="s">
        <v>15817</v>
      </c>
      <c r="L293" s="298" t="s">
        <v>15817</v>
      </c>
      <c r="M293" s="298" t="s">
        <v>15817</v>
      </c>
      <c r="N293" s="298" t="s">
        <v>15817</v>
      </c>
      <c r="O293" s="298" t="s">
        <v>15817</v>
      </c>
      <c r="P293" s="299" t="s">
        <v>15818</v>
      </c>
      <c r="Q293" s="300" t="s">
        <v>15817</v>
      </c>
      <c r="R293" s="182" t="str">
        <f ca="1">IF(ISERROR($V293),"",OFFSET('Smelter Look-up'!$C$4,$V293-4,0)&amp;"")</f>
        <v/>
      </c>
      <c r="S293" s="181" t="str">
        <f t="shared" ca="1" si="92"/>
        <v>CN</v>
      </c>
      <c r="T293" s="181" t="str">
        <f ca="1">IF(B293="","",IF(ISERROR(MATCH($J293,SorP!$B$1:$B$6226,0)),"",INDIRECT("'SorP'!$A$"&amp;MATCH($S293&amp;$J293,SorP!C:C,0))))</f>
        <v>CN-JX</v>
      </c>
      <c r="U293" s="201"/>
      <c r="V293" s="226" t="e">
        <f>IF(C293="",NA(),IF(OR(C293="Smelter not listed",C293="Smelter not yet identified"),MATCH($B293&amp;$D293,'Smelter Look-up'!$J:$J,0),MATCH($B293&amp;$C293,'Smelter Look-up'!$J:$J,0)))</f>
        <v>#N/A</v>
      </c>
      <c r="X293" s="227">
        <f t="shared" si="93"/>
        <v>0</v>
      </c>
      <c r="AB293" s="228" t="str">
        <f t="shared" si="94"/>
        <v>TungstenGanzhou Huaxing Tungsten Products Co., Ltd.</v>
      </c>
    </row>
    <row r="294" spans="1:28" s="227" customFormat="1" ht="81">
      <c r="A294" s="302" t="s">
        <v>132</v>
      </c>
      <c r="B294" s="293" t="s">
        <v>1101</v>
      </c>
      <c r="C294" s="294" t="s">
        <v>142</v>
      </c>
      <c r="D294" s="295" t="s">
        <v>142</v>
      </c>
      <c r="E294" s="293" t="s">
        <v>1069</v>
      </c>
      <c r="F294" s="293" t="s">
        <v>132</v>
      </c>
      <c r="G294" s="293" t="s">
        <v>13177</v>
      </c>
      <c r="H294" s="301" t="s">
        <v>15820</v>
      </c>
      <c r="I294" s="297" t="s">
        <v>1732</v>
      </c>
      <c r="J294" s="297" t="s">
        <v>13531</v>
      </c>
      <c r="K294" s="298" t="s">
        <v>15817</v>
      </c>
      <c r="L294" s="298" t="s">
        <v>15817</v>
      </c>
      <c r="M294" s="298" t="s">
        <v>15817</v>
      </c>
      <c r="N294" s="298" t="s">
        <v>15817</v>
      </c>
      <c r="O294" s="298" t="s">
        <v>15817</v>
      </c>
      <c r="P294" s="299" t="s">
        <v>15818</v>
      </c>
      <c r="Q294" s="300" t="s">
        <v>15817</v>
      </c>
      <c r="R294" s="182" t="str">
        <f ca="1">IF(ISERROR($V294),"",OFFSET('Smelter Look-up'!$C$4,$V294-4,0)&amp;"")</f>
        <v>Ganzhou Jiangwu Ferrotungsten Co., Ltd.</v>
      </c>
      <c r="S294" s="181" t="str">
        <f t="shared" ca="1" si="92"/>
        <v>CN</v>
      </c>
      <c r="T294" s="181" t="str">
        <f ca="1">IF(B294="","",IF(ISERROR(MATCH($J294,SorP!$B$1:$B$6226,0)),"",INDIRECT("'SorP'!$A$"&amp;MATCH($S294&amp;$J294,SorP!C:C,0))))</f>
        <v>CN-JX</v>
      </c>
      <c r="U294" s="201"/>
      <c r="V294" s="226">
        <f>IF(C294="",NA(),IF(OR(C294="Smelter not listed",C294="Smelter not yet identified"),MATCH($B294&amp;$D294,'Smelter Look-up'!$J:$J,0),MATCH($B294&amp;$C294,'Smelter Look-up'!$J:$J,0)))</f>
        <v>575</v>
      </c>
      <c r="X294" s="227">
        <f t="shared" si="93"/>
        <v>0</v>
      </c>
      <c r="AB294" s="228" t="str">
        <f t="shared" si="94"/>
        <v>TungstenGanzhou Jiangwu Ferrotungsten Co., Ltd.</v>
      </c>
    </row>
    <row r="295" spans="1:28" s="227" customFormat="1" ht="81">
      <c r="A295" s="302" t="s">
        <v>380</v>
      </c>
      <c r="B295" s="293" t="s">
        <v>1101</v>
      </c>
      <c r="C295" s="294" t="s">
        <v>379</v>
      </c>
      <c r="D295" s="295" t="s">
        <v>379</v>
      </c>
      <c r="E295" s="293" t="s">
        <v>1069</v>
      </c>
      <c r="F295" s="293" t="s">
        <v>380</v>
      </c>
      <c r="G295" s="293" t="s">
        <v>13177</v>
      </c>
      <c r="H295" s="296" t="s">
        <v>16004</v>
      </c>
      <c r="I295" s="297" t="s">
        <v>1732</v>
      </c>
      <c r="J295" s="297" t="s">
        <v>16005</v>
      </c>
      <c r="K295" s="298" t="s">
        <v>16006</v>
      </c>
      <c r="L295" s="298" t="s">
        <v>16007</v>
      </c>
      <c r="M295" s="298" t="s">
        <v>15817</v>
      </c>
      <c r="N295" s="298" t="s">
        <v>16008</v>
      </c>
      <c r="O295" s="298" t="s">
        <v>15837</v>
      </c>
      <c r="P295" s="299" t="s">
        <v>15818</v>
      </c>
      <c r="Q295" s="300" t="s">
        <v>15817</v>
      </c>
      <c r="R295" s="182" t="str">
        <f ca="1">IF(ISERROR($V295),"",OFFSET('Smelter Look-up'!$C$4,$V295-4,0)&amp;"")</f>
        <v>Ganzhou Seadragon W &amp; Mo Co., Ltd.</v>
      </c>
      <c r="S295" s="181" t="str">
        <f t="shared" ref="S295:S302" ca="1" si="95">IF(B295="","",IF(ISERROR(MATCH($E295,CL,0)),"Unknown",INDIRECT("'C'!$A$"&amp;MATCH($E295,CL,0)+1)))</f>
        <v>CN</v>
      </c>
      <c r="T295" s="181" t="str">
        <f ca="1">IF(B295="","",IF(ISERROR(MATCH($J295,SorP!$B$1:$B$6226,0)),"",INDIRECT("'SorP'!$A$"&amp;MATCH($S295&amp;$J295,SorP!C:C,0))))</f>
        <v/>
      </c>
      <c r="U295" s="201"/>
      <c r="V295" s="226">
        <f>IF(C295="",NA(),IF(OR(C295="Smelter not listed",C295="Smelter not yet identified"),MATCH($B295&amp;$D295,'Smelter Look-up'!$J:$J,0),MATCH($B295&amp;$C295,'Smelter Look-up'!$J:$J,0)))</f>
        <v>576</v>
      </c>
      <c r="X295" s="227">
        <f t="shared" ref="X295:X302" si="96">IF(AND(C295="Smelter not listed",OR(LEN(D295)=0,LEN(E295)=0)),1,0)</f>
        <v>0</v>
      </c>
      <c r="AB295" s="228" t="str">
        <f t="shared" ref="AB295:AB302" si="97">B295&amp;C295</f>
        <v>TungstenGanzhou Seadragon W &amp; Mo Co., Ltd.</v>
      </c>
    </row>
    <row r="296" spans="1:28" s="227" customFormat="1" ht="81">
      <c r="A296" s="302" t="s">
        <v>771</v>
      </c>
      <c r="B296" s="293" t="s">
        <v>1101</v>
      </c>
      <c r="C296" s="294" t="s">
        <v>15647</v>
      </c>
      <c r="D296" s="295" t="s">
        <v>16009</v>
      </c>
      <c r="E296" s="293" t="s">
        <v>2384</v>
      </c>
      <c r="F296" s="293" t="s">
        <v>771</v>
      </c>
      <c r="G296" s="293" t="s">
        <v>13177</v>
      </c>
      <c r="H296" s="296" t="s">
        <v>15817</v>
      </c>
      <c r="I296" s="297" t="s">
        <v>1783</v>
      </c>
      <c r="J296" s="297" t="s">
        <v>1699</v>
      </c>
      <c r="K296" s="298" t="s">
        <v>15817</v>
      </c>
      <c r="L296" s="298" t="s">
        <v>15817</v>
      </c>
      <c r="M296" s="298" t="s">
        <v>15817</v>
      </c>
      <c r="N296" s="298" t="s">
        <v>15817</v>
      </c>
      <c r="O296" s="298" t="s">
        <v>15817</v>
      </c>
      <c r="P296" s="299" t="s">
        <v>15818</v>
      </c>
      <c r="Q296" s="300" t="s">
        <v>15817</v>
      </c>
      <c r="R296" s="182" t="str">
        <f ca="1">IF(ISERROR($V296),"",OFFSET('Smelter Look-up'!$C$4,$V296-4,0)&amp;"")</f>
        <v>Global Tungsten &amp; Powders LLC</v>
      </c>
      <c r="S296" s="181" t="str">
        <f t="shared" ca="1" si="95"/>
        <v>US</v>
      </c>
      <c r="T296" s="181" t="str">
        <f ca="1">IF(B296="","",IF(ISERROR(MATCH($J296,SorP!$B$1:$B$6226,0)),"",INDIRECT("'SorP'!$A$"&amp;MATCH($S296&amp;$J296,SorP!C:C,0))))</f>
        <v>US-PA</v>
      </c>
      <c r="U296" s="201"/>
      <c r="V296" s="226">
        <f>IF(C296="",NA(),IF(OR(C296="Smelter not listed",C296="Smelter not yet identified"),MATCH($B296&amp;$D296,'Smelter Look-up'!$J:$J,0),MATCH($B296&amp;$C296,'Smelter Look-up'!$J:$J,0)))</f>
        <v>578</v>
      </c>
      <c r="X296" s="227">
        <f t="shared" si="96"/>
        <v>0</v>
      </c>
      <c r="AB296" s="228" t="str">
        <f t="shared" si="97"/>
        <v>TungstenGlobal Tungsten &amp; Powders LLC</v>
      </c>
    </row>
    <row r="297" spans="1:28" s="227" customFormat="1" ht="81">
      <c r="A297" s="302" t="s">
        <v>769</v>
      </c>
      <c r="B297" s="293" t="s">
        <v>1101</v>
      </c>
      <c r="C297" s="294" t="s">
        <v>1345</v>
      </c>
      <c r="D297" s="295" t="s">
        <v>1345</v>
      </c>
      <c r="E297" s="293" t="s">
        <v>1069</v>
      </c>
      <c r="F297" s="293" t="s">
        <v>769</v>
      </c>
      <c r="G297" s="293" t="s">
        <v>13177</v>
      </c>
      <c r="H297" s="301" t="s">
        <v>15820</v>
      </c>
      <c r="I297" s="297" t="s">
        <v>1781</v>
      </c>
      <c r="J297" s="297" t="s">
        <v>13536</v>
      </c>
      <c r="K297" s="298" t="s">
        <v>15817</v>
      </c>
      <c r="L297" s="298" t="s">
        <v>15817</v>
      </c>
      <c r="M297" s="298" t="s">
        <v>15817</v>
      </c>
      <c r="N297" s="298" t="s">
        <v>15817</v>
      </c>
      <c r="O297" s="298" t="s">
        <v>15817</v>
      </c>
      <c r="P297" s="299" t="s">
        <v>15818</v>
      </c>
      <c r="Q297" s="300" t="s">
        <v>15817</v>
      </c>
      <c r="R297" s="182" t="str">
        <f ca="1">IF(ISERROR($V297),"",OFFSET('Smelter Look-up'!$C$4,$V297-4,0)&amp;"")</f>
        <v>Guangdong Xianglu Tungsten Co., Ltd.</v>
      </c>
      <c r="S297" s="181" t="str">
        <f t="shared" ca="1" si="95"/>
        <v>CN</v>
      </c>
      <c r="T297" s="181" t="str">
        <f ca="1">IF(B297="","",IF(ISERROR(MATCH($J297,SorP!$B$1:$B$6226,0)),"",INDIRECT("'SorP'!$A$"&amp;MATCH($S297&amp;$J297,SorP!C:C,0))))</f>
        <v>CN-GD</v>
      </c>
      <c r="U297" s="201"/>
      <c r="V297" s="226">
        <f>IF(C297="",NA(),IF(OR(C297="Smelter not listed",C297="Smelter not yet identified"),MATCH($B297&amp;$D297,'Smelter Look-up'!$J:$J,0),MATCH($B297&amp;$C297,'Smelter Look-up'!$J:$J,0)))</f>
        <v>580</v>
      </c>
      <c r="X297" s="227">
        <f t="shared" si="96"/>
        <v>0</v>
      </c>
      <c r="AB297" s="228" t="str">
        <f t="shared" si="97"/>
        <v>TungstenGuangdong Xianglu Tungsten Co., Ltd.</v>
      </c>
    </row>
    <row r="298" spans="1:28" s="227" customFormat="1" ht="81">
      <c r="A298" s="302" t="s">
        <v>1391</v>
      </c>
      <c r="B298" s="293" t="s">
        <v>1101</v>
      </c>
      <c r="C298" s="294" t="s">
        <v>14948</v>
      </c>
      <c r="D298" s="295" t="s">
        <v>2286</v>
      </c>
      <c r="E298" s="293" t="s">
        <v>1070</v>
      </c>
      <c r="F298" s="293" t="s">
        <v>1391</v>
      </c>
      <c r="G298" s="293" t="s">
        <v>13177</v>
      </c>
      <c r="H298" s="296" t="s">
        <v>15817</v>
      </c>
      <c r="I298" s="297" t="s">
        <v>1710</v>
      </c>
      <c r="J298" s="297" t="s">
        <v>1511</v>
      </c>
      <c r="K298" s="298" t="s">
        <v>15817</v>
      </c>
      <c r="L298" s="298" t="s">
        <v>15817</v>
      </c>
      <c r="M298" s="298" t="s">
        <v>15817</v>
      </c>
      <c r="N298" s="298" t="s">
        <v>15817</v>
      </c>
      <c r="O298" s="298" t="s">
        <v>15817</v>
      </c>
      <c r="P298" s="299" t="s">
        <v>15818</v>
      </c>
      <c r="Q298" s="300" t="s">
        <v>15817</v>
      </c>
      <c r="R298" s="182" t="str">
        <f ca="1">IF(ISERROR($V298),"",OFFSET('Smelter Look-up'!$C$4,$V298-4,0)&amp;"")</f>
        <v>TANIOBIS Smelting GmbH &amp; Co. KG</v>
      </c>
      <c r="S298" s="181" t="str">
        <f t="shared" ca="1" si="95"/>
        <v>DE</v>
      </c>
      <c r="T298" s="181" t="str">
        <f ca="1">IF(B298="","",IF(ISERROR(MATCH($J298,SorP!$B$1:$B$6226,0)),"",INDIRECT("'SorP'!$A$"&amp;MATCH($S298&amp;$J298,SorP!C:C,0))))</f>
        <v>DE-BW</v>
      </c>
      <c r="U298" s="201"/>
      <c r="V298" s="226">
        <f>IF(C298="",NA(),IF(OR(C298="Smelter not listed",C298="Smelter not yet identified"),MATCH($B298&amp;$D298,'Smelter Look-up'!$J:$J,0),MATCH($B298&amp;$C298,'Smelter Look-up'!$J:$J,0)))</f>
        <v>626</v>
      </c>
      <c r="X298" s="227">
        <f t="shared" si="96"/>
        <v>0</v>
      </c>
      <c r="AB298" s="228" t="str">
        <f t="shared" si="97"/>
        <v>TungstenTANIOBIS Smelting GmbH &amp; Co. KG</v>
      </c>
    </row>
    <row r="299" spans="1:28" s="227" customFormat="1" ht="67.5">
      <c r="A299" s="302" t="s">
        <v>1390</v>
      </c>
      <c r="B299" s="293" t="s">
        <v>1101</v>
      </c>
      <c r="C299" s="294" t="s">
        <v>2487</v>
      </c>
      <c r="D299" s="295" t="s">
        <v>2487</v>
      </c>
      <c r="E299" s="293" t="s">
        <v>1070</v>
      </c>
      <c r="F299" s="293" t="s">
        <v>1390</v>
      </c>
      <c r="G299" s="293" t="s">
        <v>13177</v>
      </c>
      <c r="H299" s="296" t="s">
        <v>15900</v>
      </c>
      <c r="I299" s="297" t="s">
        <v>1709</v>
      </c>
      <c r="J299" s="297" t="s">
        <v>4197</v>
      </c>
      <c r="K299" s="298" t="s">
        <v>16010</v>
      </c>
      <c r="L299" s="298" t="s">
        <v>16011</v>
      </c>
      <c r="M299" s="298" t="s">
        <v>15817</v>
      </c>
      <c r="N299" s="298" t="s">
        <v>15899</v>
      </c>
      <c r="O299" s="298" t="s">
        <v>16012</v>
      </c>
      <c r="P299" s="299" t="s">
        <v>15818</v>
      </c>
      <c r="Q299" s="300" t="s">
        <v>15817</v>
      </c>
      <c r="R299" s="182" t="str">
        <f ca="1">IF(ISERROR($V299),"",OFFSET('Smelter Look-up'!$C$4,$V299-4,0)&amp;"")</f>
        <v>H.C. Starck Tungsten GmbH</v>
      </c>
      <c r="S299" s="181" t="str">
        <f t="shared" ca="1" si="95"/>
        <v>DE</v>
      </c>
      <c r="T299" s="181" t="str">
        <f ca="1">IF(B299="","",IF(ISERROR(MATCH($J299,SorP!$B$1:$B$6226,0)),"",INDIRECT("'SorP'!$A$"&amp;MATCH($S299&amp;$J299,SorP!C:C,0))))</f>
        <v>DE-NI</v>
      </c>
      <c r="U299" s="201"/>
      <c r="V299" s="226">
        <f>IF(C299="",NA(),IF(OR(C299="Smelter not listed",C299="Smelter not yet identified"),MATCH($B299&amp;$D299,'Smelter Look-up'!$J:$J,0),MATCH($B299&amp;$C299,'Smelter Look-up'!$J:$J,0)))</f>
        <v>582</v>
      </c>
      <c r="X299" s="227">
        <f t="shared" si="96"/>
        <v>0</v>
      </c>
      <c r="AB299" s="228" t="str">
        <f t="shared" si="97"/>
        <v>TungstenH.C. Starck Tungsten GmbH</v>
      </c>
    </row>
    <row r="300" spans="1:28" s="227" customFormat="1" ht="67.5">
      <c r="A300" s="302" t="s">
        <v>1390</v>
      </c>
      <c r="B300" s="293" t="s">
        <v>1101</v>
      </c>
      <c r="C300" s="294" t="s">
        <v>2487</v>
      </c>
      <c r="D300" s="295" t="s">
        <v>2487</v>
      </c>
      <c r="E300" s="293" t="s">
        <v>1070</v>
      </c>
      <c r="F300" s="293" t="s">
        <v>1390</v>
      </c>
      <c r="G300" s="293" t="s">
        <v>13177</v>
      </c>
      <c r="H300" s="296" t="s">
        <v>15817</v>
      </c>
      <c r="I300" s="297" t="s">
        <v>1709</v>
      </c>
      <c r="J300" s="297" t="s">
        <v>4197</v>
      </c>
      <c r="K300" s="298" t="s">
        <v>15819</v>
      </c>
      <c r="L300" s="298" t="s">
        <v>15819</v>
      </c>
      <c r="M300" s="298" t="s">
        <v>15817</v>
      </c>
      <c r="N300" s="298" t="s">
        <v>15817</v>
      </c>
      <c r="O300" s="298" t="s">
        <v>15817</v>
      </c>
      <c r="P300" s="299" t="s">
        <v>15818</v>
      </c>
      <c r="Q300" s="300" t="s">
        <v>15817</v>
      </c>
      <c r="R300" s="182" t="str">
        <f ca="1">IF(ISERROR($V300),"",OFFSET('Smelter Look-up'!$C$4,$V300-4,0)&amp;"")</f>
        <v>H.C. Starck Tungsten GmbH</v>
      </c>
      <c r="S300" s="181" t="str">
        <f t="shared" ca="1" si="95"/>
        <v>DE</v>
      </c>
      <c r="T300" s="181" t="str">
        <f ca="1">IF(B300="","",IF(ISERROR(MATCH($J300,SorP!$B$1:$B$6226,0)),"",INDIRECT("'SorP'!$A$"&amp;MATCH($S300&amp;$J300,SorP!C:C,0))))</f>
        <v>DE-NI</v>
      </c>
      <c r="U300" s="201"/>
      <c r="V300" s="226">
        <f>IF(C300="",NA(),IF(OR(C300="Smelter not listed",C300="Smelter not yet identified"),MATCH($B300&amp;$D300,'Smelter Look-up'!$J:$J,0),MATCH($B300&amp;$C300,'Smelter Look-up'!$J:$J,0)))</f>
        <v>582</v>
      </c>
      <c r="X300" s="227">
        <f t="shared" si="96"/>
        <v>0</v>
      </c>
      <c r="AB300" s="228" t="str">
        <f t="shared" si="97"/>
        <v>TungstenH.C. Starck Tungsten GmbH</v>
      </c>
    </row>
    <row r="301" spans="1:28" s="227" customFormat="1" ht="67.5">
      <c r="A301" s="302" t="s">
        <v>13779</v>
      </c>
      <c r="B301" s="293" t="s">
        <v>1101</v>
      </c>
      <c r="C301" s="294" t="s">
        <v>15358</v>
      </c>
      <c r="D301" s="295" t="s">
        <v>15358</v>
      </c>
      <c r="E301" s="293" t="s">
        <v>1069</v>
      </c>
      <c r="F301" s="293" t="s">
        <v>13779</v>
      </c>
      <c r="G301" s="293" t="s">
        <v>13177</v>
      </c>
      <c r="H301" s="296" t="s">
        <v>15817</v>
      </c>
      <c r="I301" s="297" t="s">
        <v>14983</v>
      </c>
      <c r="J301" s="297" t="s">
        <v>13536</v>
      </c>
      <c r="K301" s="298" t="s">
        <v>15817</v>
      </c>
      <c r="L301" s="298" t="s">
        <v>15817</v>
      </c>
      <c r="M301" s="298" t="s">
        <v>15817</v>
      </c>
      <c r="N301" s="298" t="s">
        <v>15817</v>
      </c>
      <c r="O301" s="298" t="s">
        <v>15817</v>
      </c>
      <c r="P301" s="299" t="s">
        <v>15818</v>
      </c>
      <c r="Q301" s="300" t="s">
        <v>15817</v>
      </c>
      <c r="R301" s="182" t="str">
        <f ca="1">IF(ISERROR($V301),"",OFFSET('Smelter Look-up'!$C$4,$V301-4,0)&amp;"")</f>
        <v>Hubei Green Tungsten Co., Ltd.</v>
      </c>
      <c r="S301" s="181" t="str">
        <f t="shared" ca="1" si="95"/>
        <v>CN</v>
      </c>
      <c r="T301" s="181" t="str">
        <f ca="1">IF(B301="","",IF(ISERROR(MATCH($J301,SorP!$B$1:$B$6226,0)),"",INDIRECT("'SorP'!$A$"&amp;MATCH($S301&amp;$J301,SorP!C:C,0))))</f>
        <v>CN-GD</v>
      </c>
      <c r="U301" s="201"/>
      <c r="V301" s="226">
        <f>IF(C301="",NA(),IF(OR(C301="Smelter not listed",C301="Smelter not yet identified"),MATCH($B301&amp;$D301,'Smelter Look-up'!$J:$J,0),MATCH($B301&amp;$C301,'Smelter Look-up'!$J:$J,0)))</f>
        <v>585</v>
      </c>
      <c r="X301" s="227">
        <f t="shared" si="96"/>
        <v>0</v>
      </c>
      <c r="AB301" s="228" t="str">
        <f t="shared" si="97"/>
        <v>TungstenHubei Green Tungsten Co., Ltd.</v>
      </c>
    </row>
    <row r="302" spans="1:28" s="227" customFormat="1" ht="67.5">
      <c r="A302" s="302" t="s">
        <v>16013</v>
      </c>
      <c r="B302" s="293" t="s">
        <v>1101</v>
      </c>
      <c r="C302" s="294" t="s">
        <v>2166</v>
      </c>
      <c r="D302" s="295" t="s">
        <v>2166</v>
      </c>
      <c r="E302" s="293" t="s">
        <v>1069</v>
      </c>
      <c r="F302" s="293" t="s">
        <v>16013</v>
      </c>
      <c r="G302" s="293" t="s">
        <v>13177</v>
      </c>
      <c r="H302" s="301" t="s">
        <v>15820</v>
      </c>
      <c r="I302" s="297" t="s">
        <v>2089</v>
      </c>
      <c r="J302" s="297" t="s">
        <v>13535</v>
      </c>
      <c r="K302" s="298" t="s">
        <v>15817</v>
      </c>
      <c r="L302" s="298" t="s">
        <v>15817</v>
      </c>
      <c r="M302" s="298" t="s">
        <v>15817</v>
      </c>
      <c r="N302" s="298" t="s">
        <v>15817</v>
      </c>
      <c r="O302" s="298" t="s">
        <v>15817</v>
      </c>
      <c r="P302" s="299" t="s">
        <v>15818</v>
      </c>
      <c r="Q302" s="300" t="s">
        <v>15817</v>
      </c>
      <c r="R302" s="182" t="str">
        <f ca="1">IF(ISERROR($V302),"",OFFSET('Smelter Look-up'!$C$4,$V302-4,0)&amp;"")</f>
        <v/>
      </c>
      <c r="S302" s="181" t="str">
        <f t="shared" ca="1" si="95"/>
        <v>CN</v>
      </c>
      <c r="T302" s="181" t="str">
        <f ca="1">IF(B302="","",IF(ISERROR(MATCH($J302,SorP!$B$1:$B$6226,0)),"",INDIRECT("'SorP'!$A$"&amp;MATCH($S302&amp;$J302,SorP!C:C,0))))</f>
        <v>CN-HN</v>
      </c>
      <c r="U302" s="201"/>
      <c r="V302" s="226" t="e">
        <f>IF(C302="",NA(),IF(OR(C302="Smelter not listed",C302="Smelter not yet identified"),MATCH($B302&amp;$D302,'Smelter Look-up'!$J:$J,0),MATCH($B302&amp;$C302,'Smelter Look-up'!$J:$J,0)))</f>
        <v>#N/A</v>
      </c>
      <c r="X302" s="227">
        <f t="shared" si="96"/>
        <v>0</v>
      </c>
      <c r="AB302" s="228" t="str">
        <f t="shared" si="97"/>
        <v>TungstenHunan Chenzhou Mining Co., Ltd.</v>
      </c>
    </row>
    <row r="303" spans="1:28" s="227" customFormat="1" ht="108">
      <c r="A303" s="302" t="s">
        <v>772</v>
      </c>
      <c r="B303" s="293" t="s">
        <v>1101</v>
      </c>
      <c r="C303" s="294" t="s">
        <v>1346</v>
      </c>
      <c r="D303" s="295" t="s">
        <v>1346</v>
      </c>
      <c r="E303" s="293" t="s">
        <v>1069</v>
      </c>
      <c r="F303" s="293" t="s">
        <v>772</v>
      </c>
      <c r="G303" s="293" t="s">
        <v>13177</v>
      </c>
      <c r="H303" s="296" t="s">
        <v>15817</v>
      </c>
      <c r="I303" s="297" t="s">
        <v>1702</v>
      </c>
      <c r="J303" s="297" t="s">
        <v>13535</v>
      </c>
      <c r="K303" s="298" t="s">
        <v>15817</v>
      </c>
      <c r="L303" s="298" t="s">
        <v>15817</v>
      </c>
      <c r="M303" s="298" t="s">
        <v>15817</v>
      </c>
      <c r="N303" s="298" t="s">
        <v>15817</v>
      </c>
      <c r="O303" s="298" t="s">
        <v>15817</v>
      </c>
      <c r="P303" s="299" t="s">
        <v>15818</v>
      </c>
      <c r="Q303" s="300" t="s">
        <v>15817</v>
      </c>
      <c r="R303" s="182" t="str">
        <f ca="1">IF(ISERROR($V303),"",OFFSET('Smelter Look-up'!$C$4,$V303-4,0)&amp;"")</f>
        <v>Hunan Jintai New Material Co., Ltd.</v>
      </c>
      <c r="S303" s="181" t="str">
        <f t="shared" ref="S303:S311" ca="1" si="98">IF(B303="","",IF(ISERROR(MATCH($E303,CL,0)),"Unknown",INDIRECT("'C'!$A$"&amp;MATCH($E303,CL,0)+1)))</f>
        <v>CN</v>
      </c>
      <c r="T303" s="181" t="str">
        <f ca="1">IF(B303="","",IF(ISERROR(MATCH($J303,SorP!$B$1:$B$6226,0)),"",INDIRECT("'SorP'!$A$"&amp;MATCH($S303&amp;$J303,SorP!C:C,0))))</f>
        <v>CN-HN</v>
      </c>
      <c r="U303" s="201"/>
      <c r="V303" s="226">
        <f>IF(C303="",NA(),IF(OR(C303="Smelter not listed",C303="Smelter not yet identified"),MATCH($B303&amp;$D303,'Smelter Look-up'!$J:$J,0),MATCH($B303&amp;$C303,'Smelter Look-up'!$J:$J,0)))</f>
        <v>587</v>
      </c>
      <c r="X303" s="227">
        <f t="shared" ref="X303:X311" si="99">IF(AND(C303="Smelter not listed",OR(LEN(D303)=0,LEN(E303)=0)),1,0)</f>
        <v>0</v>
      </c>
      <c r="AB303" s="228" t="str">
        <f t="shared" ref="AB303:AB311" si="100">B303&amp;C303</f>
        <v>TungstenHunan Chunchang Nonferrous Metals Co., Ltd.</v>
      </c>
    </row>
    <row r="304" spans="1:28" s="227" customFormat="1" ht="94.5">
      <c r="A304" s="302" t="s">
        <v>1370</v>
      </c>
      <c r="B304" s="293" t="s">
        <v>1101</v>
      </c>
      <c r="C304" s="294" t="s">
        <v>1369</v>
      </c>
      <c r="D304" s="295" t="s">
        <v>15354</v>
      </c>
      <c r="E304" s="293" t="s">
        <v>1069</v>
      </c>
      <c r="F304" s="293" t="s">
        <v>1370</v>
      </c>
      <c r="G304" s="293" t="s">
        <v>13177</v>
      </c>
      <c r="H304" s="296" t="s">
        <v>16014</v>
      </c>
      <c r="I304" s="297" t="s">
        <v>1733</v>
      </c>
      <c r="J304" s="297" t="s">
        <v>13535</v>
      </c>
      <c r="K304" s="298" t="s">
        <v>16015</v>
      </c>
      <c r="L304" s="298" t="s">
        <v>16016</v>
      </c>
      <c r="M304" s="298" t="s">
        <v>15817</v>
      </c>
      <c r="N304" s="298" t="s">
        <v>16017</v>
      </c>
      <c r="O304" s="298" t="s">
        <v>15837</v>
      </c>
      <c r="P304" s="299" t="s">
        <v>15818</v>
      </c>
      <c r="Q304" s="300" t="s">
        <v>15817</v>
      </c>
      <c r="R304" s="182" t="str">
        <f ca="1">IF(ISERROR($V304),"",OFFSET('Smelter Look-up'!$C$4,$V304-4,0)&amp;"")</f>
        <v>Hunan Shizhuyuan Nonferrous Metals Co., Ltd. Chenzhou Tungsten Products Branch</v>
      </c>
      <c r="S304" s="181" t="str">
        <f t="shared" ca="1" si="98"/>
        <v>CN</v>
      </c>
      <c r="T304" s="181" t="str">
        <f ca="1">IF(B304="","",IF(ISERROR(MATCH($J304,SorP!$B$1:$B$6226,0)),"",INDIRECT("'SorP'!$A$"&amp;MATCH($S304&amp;$J304,SorP!C:C,0))))</f>
        <v>CN-HN</v>
      </c>
      <c r="U304" s="201"/>
      <c r="V304" s="226">
        <f>IF(C304="",NA(),IF(OR(C304="Smelter not listed",C304="Smelter not yet identified"),MATCH($B304&amp;$D304,'Smelter Look-up'!$J:$J,0),MATCH($B304&amp;$C304,'Smelter Look-up'!$J:$J,0)))</f>
        <v>565</v>
      </c>
      <c r="X304" s="227">
        <f t="shared" si="99"/>
        <v>0</v>
      </c>
      <c r="AB304" s="228" t="str">
        <f t="shared" si="100"/>
        <v>TungstenChenzhou Diamond Tungsten Products Co., Ltd.</v>
      </c>
    </row>
    <row r="305" spans="1:28" s="227" customFormat="1" ht="94.5">
      <c r="A305" s="302" t="s">
        <v>1370</v>
      </c>
      <c r="B305" s="293" t="s">
        <v>1101</v>
      </c>
      <c r="C305" s="294" t="s">
        <v>1369</v>
      </c>
      <c r="D305" s="295" t="s">
        <v>15354</v>
      </c>
      <c r="E305" s="293" t="s">
        <v>1069</v>
      </c>
      <c r="F305" s="293" t="s">
        <v>1370</v>
      </c>
      <c r="G305" s="293" t="s">
        <v>13177</v>
      </c>
      <c r="H305" s="301" t="s">
        <v>15820</v>
      </c>
      <c r="I305" s="297" t="s">
        <v>1733</v>
      </c>
      <c r="J305" s="297" t="s">
        <v>13535</v>
      </c>
      <c r="K305" s="298" t="s">
        <v>15817</v>
      </c>
      <c r="L305" s="298" t="s">
        <v>15817</v>
      </c>
      <c r="M305" s="298" t="s">
        <v>15817</v>
      </c>
      <c r="N305" s="298" t="s">
        <v>15817</v>
      </c>
      <c r="O305" s="298" t="s">
        <v>15817</v>
      </c>
      <c r="P305" s="299" t="s">
        <v>15818</v>
      </c>
      <c r="Q305" s="300" t="s">
        <v>15817</v>
      </c>
      <c r="R305" s="182" t="str">
        <f ca="1">IF(ISERROR($V305),"",OFFSET('Smelter Look-up'!$C$4,$V305-4,0)&amp;"")</f>
        <v>Hunan Shizhuyuan Nonferrous Metals Co., Ltd. Chenzhou Tungsten Products Branch</v>
      </c>
      <c r="S305" s="181" t="str">
        <f t="shared" ca="1" si="98"/>
        <v>CN</v>
      </c>
      <c r="T305" s="181" t="str">
        <f ca="1">IF(B305="","",IF(ISERROR(MATCH($J305,SorP!$B$1:$B$6226,0)),"",INDIRECT("'SorP'!$A$"&amp;MATCH($S305&amp;$J305,SorP!C:C,0))))</f>
        <v>CN-HN</v>
      </c>
      <c r="U305" s="201"/>
      <c r="V305" s="226">
        <f>IF(C305="",NA(),IF(OR(C305="Smelter not listed",C305="Smelter not yet identified"),MATCH($B305&amp;$D305,'Smelter Look-up'!$J:$J,0),MATCH($B305&amp;$C305,'Smelter Look-up'!$J:$J,0)))</f>
        <v>565</v>
      </c>
      <c r="X305" s="227">
        <f t="shared" si="99"/>
        <v>0</v>
      </c>
      <c r="AB305" s="228" t="str">
        <f t="shared" si="100"/>
        <v>TungstenChenzhou Diamond Tungsten Products Co., Ltd.</v>
      </c>
    </row>
    <row r="306" spans="1:28" s="227" customFormat="1" ht="54">
      <c r="A306" s="302" t="s">
        <v>1799</v>
      </c>
      <c r="B306" s="293" t="s">
        <v>1101</v>
      </c>
      <c r="C306" s="294" t="s">
        <v>1798</v>
      </c>
      <c r="D306" s="295" t="s">
        <v>1798</v>
      </c>
      <c r="E306" s="293" t="s">
        <v>854</v>
      </c>
      <c r="F306" s="293" t="s">
        <v>1799</v>
      </c>
      <c r="G306" s="293" t="s">
        <v>13177</v>
      </c>
      <c r="H306" s="296" t="s">
        <v>15817</v>
      </c>
      <c r="I306" s="297" t="s">
        <v>1800</v>
      </c>
      <c r="J306" s="297" t="s">
        <v>9973</v>
      </c>
      <c r="K306" s="298" t="s">
        <v>15817</v>
      </c>
      <c r="L306" s="298" t="s">
        <v>15817</v>
      </c>
      <c r="M306" s="298" t="s">
        <v>15817</v>
      </c>
      <c r="N306" s="298" t="s">
        <v>15817</v>
      </c>
      <c r="O306" s="298" t="s">
        <v>15817</v>
      </c>
      <c r="P306" s="299" t="s">
        <v>15818</v>
      </c>
      <c r="Q306" s="300" t="s">
        <v>15817</v>
      </c>
      <c r="R306" s="182" t="str">
        <f ca="1">IF(ISERROR($V306),"",OFFSET('Smelter Look-up'!$C$4,$V306-4,0)&amp;"")</f>
        <v>Hydrometallurg, JSC</v>
      </c>
      <c r="S306" s="181" t="str">
        <f t="shared" ca="1" si="98"/>
        <v>RU</v>
      </c>
      <c r="T306" s="181" t="str">
        <f ca="1">IF(B306="","",IF(ISERROR(MATCH($J306,SorP!$B$1:$B$6226,0)),"",INDIRECT("'SorP'!$A$"&amp;MATCH($S306&amp;$J306,SorP!C:C,0))))</f>
        <v>RU-KB</v>
      </c>
      <c r="U306" s="201"/>
      <c r="V306" s="226">
        <f>IF(C306="",NA(),IF(OR(C306="Smelter not listed",C306="Smelter not yet identified"),MATCH($B306&amp;$D306,'Smelter Look-up'!$J:$J,0),MATCH($B306&amp;$C306,'Smelter Look-up'!$J:$J,0)))</f>
        <v>590</v>
      </c>
      <c r="X306" s="227">
        <f t="shared" si="99"/>
        <v>0</v>
      </c>
      <c r="AB306" s="228" t="str">
        <f t="shared" si="100"/>
        <v>TungstenHydrometallurg, JSC</v>
      </c>
    </row>
    <row r="307" spans="1:28" s="227" customFormat="1" ht="67.5">
      <c r="A307" s="302" t="s">
        <v>773</v>
      </c>
      <c r="B307" s="293" t="s">
        <v>1101</v>
      </c>
      <c r="C307" s="294" t="s">
        <v>1347</v>
      </c>
      <c r="D307" s="295" t="s">
        <v>1347</v>
      </c>
      <c r="E307" s="293" t="s">
        <v>1077</v>
      </c>
      <c r="F307" s="293" t="s">
        <v>773</v>
      </c>
      <c r="G307" s="293" t="s">
        <v>13177</v>
      </c>
      <c r="H307" s="301" t="s">
        <v>15820</v>
      </c>
      <c r="I307" s="297" t="s">
        <v>2090</v>
      </c>
      <c r="J307" s="297" t="s">
        <v>1542</v>
      </c>
      <c r="K307" s="298" t="s">
        <v>15817</v>
      </c>
      <c r="L307" s="298" t="s">
        <v>15817</v>
      </c>
      <c r="M307" s="298" t="s">
        <v>15817</v>
      </c>
      <c r="N307" s="298" t="s">
        <v>15817</v>
      </c>
      <c r="O307" s="298" t="s">
        <v>15851</v>
      </c>
      <c r="P307" s="299" t="s">
        <v>15818</v>
      </c>
      <c r="Q307" s="300" t="s">
        <v>15997</v>
      </c>
      <c r="R307" s="182" t="str">
        <f ca="1">IF(ISERROR($V307),"",OFFSET('Smelter Look-up'!$C$4,$V307-4,0)&amp;"")</f>
        <v>Japan New Metals Co., Ltd.</v>
      </c>
      <c r="S307" s="181" t="str">
        <f t="shared" ca="1" si="98"/>
        <v>JP</v>
      </c>
      <c r="T307" s="181" t="str">
        <f ca="1">IF(B307="","",IF(ISERROR(MATCH($J307,SorP!$B$1:$B$6226,0)),"",INDIRECT("'SorP'!$A$"&amp;MATCH($S307&amp;$J307,SorP!C:C,0))))</f>
        <v>JP-05</v>
      </c>
      <c r="U307" s="201"/>
      <c r="V307" s="226">
        <f>IF(C307="",NA(),IF(OR(C307="Smelter not listed",C307="Smelter not yet identified"),MATCH($B307&amp;$D307,'Smelter Look-up'!$J:$J,0),MATCH($B307&amp;$C307,'Smelter Look-up'!$J:$J,0)))</f>
        <v>591</v>
      </c>
      <c r="X307" s="227">
        <f t="shared" si="99"/>
        <v>0</v>
      </c>
      <c r="AB307" s="228" t="str">
        <f t="shared" si="100"/>
        <v>TungstenJapan New Metals Co., Ltd.</v>
      </c>
    </row>
    <row r="308" spans="1:28" s="227" customFormat="1" ht="94.5">
      <c r="A308" s="302" t="s">
        <v>1393</v>
      </c>
      <c r="B308" s="293" t="s">
        <v>1101</v>
      </c>
      <c r="C308" s="294" t="s">
        <v>1392</v>
      </c>
      <c r="D308" s="295" t="s">
        <v>1392</v>
      </c>
      <c r="E308" s="293" t="s">
        <v>1069</v>
      </c>
      <c r="F308" s="293" t="s">
        <v>1393</v>
      </c>
      <c r="G308" s="293" t="s">
        <v>13177</v>
      </c>
      <c r="H308" s="296" t="s">
        <v>15817</v>
      </c>
      <c r="I308" s="297" t="s">
        <v>1732</v>
      </c>
      <c r="J308" s="297" t="s">
        <v>13531</v>
      </c>
      <c r="K308" s="298" t="s">
        <v>15817</v>
      </c>
      <c r="L308" s="298" t="s">
        <v>15817</v>
      </c>
      <c r="M308" s="298" t="s">
        <v>15817</v>
      </c>
      <c r="N308" s="298" t="s">
        <v>15817</v>
      </c>
      <c r="O308" s="298" t="s">
        <v>15817</v>
      </c>
      <c r="P308" s="299" t="s">
        <v>15818</v>
      </c>
      <c r="Q308" s="300" t="s">
        <v>15817</v>
      </c>
      <c r="R308" s="182" t="str">
        <f ca="1">IF(ISERROR($V308),"",OFFSET('Smelter Look-up'!$C$4,$V308-4,0)&amp;"")</f>
        <v>Jiangwu H.C. Starck Tungsten Products Co., Ltd.</v>
      </c>
      <c r="S308" s="181" t="str">
        <f t="shared" ca="1" si="98"/>
        <v>CN</v>
      </c>
      <c r="T308" s="181" t="str">
        <f ca="1">IF(B308="","",IF(ISERROR(MATCH($J308,SorP!$B$1:$B$6226,0)),"",INDIRECT("'SorP'!$A$"&amp;MATCH($S308&amp;$J308,SorP!C:C,0))))</f>
        <v>CN-JX</v>
      </c>
      <c r="U308" s="201"/>
      <c r="V308" s="226">
        <f>IF(C308="",NA(),IF(OR(C308="Smelter not listed",C308="Smelter not yet identified"),MATCH($B308&amp;$D308,'Smelter Look-up'!$J:$J,0),MATCH($B308&amp;$C308,'Smelter Look-up'!$J:$J,0)))</f>
        <v>592</v>
      </c>
      <c r="X308" s="227">
        <f t="shared" si="99"/>
        <v>0</v>
      </c>
      <c r="AB308" s="228" t="str">
        <f t="shared" si="100"/>
        <v>TungstenJiangwu H.C. Starck Tungsten Products Co., Ltd.</v>
      </c>
    </row>
    <row r="309" spans="1:28" s="227" customFormat="1" ht="67.5">
      <c r="A309" s="302" t="s">
        <v>130</v>
      </c>
      <c r="B309" s="293" t="s">
        <v>1101</v>
      </c>
      <c r="C309" s="294" t="s">
        <v>148</v>
      </c>
      <c r="D309" s="295" t="s">
        <v>148</v>
      </c>
      <c r="E309" s="293" t="s">
        <v>1069</v>
      </c>
      <c r="F309" s="293" t="s">
        <v>130</v>
      </c>
      <c r="G309" s="293" t="s">
        <v>13177</v>
      </c>
      <c r="H309" s="296" t="s">
        <v>15817</v>
      </c>
      <c r="I309" s="297" t="s">
        <v>1792</v>
      </c>
      <c r="J309" s="297" t="s">
        <v>13531</v>
      </c>
      <c r="K309" s="298" t="s">
        <v>15817</v>
      </c>
      <c r="L309" s="298" t="s">
        <v>15817</v>
      </c>
      <c r="M309" s="298" t="s">
        <v>15817</v>
      </c>
      <c r="N309" s="298" t="s">
        <v>15817</v>
      </c>
      <c r="O309" s="298" t="s">
        <v>15817</v>
      </c>
      <c r="P309" s="299" t="s">
        <v>15818</v>
      </c>
      <c r="Q309" s="300" t="s">
        <v>15817</v>
      </c>
      <c r="R309" s="182" t="str">
        <f ca="1">IF(ISERROR($V309),"",OFFSET('Smelter Look-up'!$C$4,$V309-4,0)&amp;"")</f>
        <v>Jiangxi Gan Bei Tungsten Co., Ltd.</v>
      </c>
      <c r="S309" s="181" t="str">
        <f t="shared" ca="1" si="98"/>
        <v>CN</v>
      </c>
      <c r="T309" s="181" t="str">
        <f ca="1">IF(B309="","",IF(ISERROR(MATCH($J309,SorP!$B$1:$B$6226,0)),"",INDIRECT("'SorP'!$A$"&amp;MATCH($S309&amp;$J309,SorP!C:C,0))))</f>
        <v>CN-JX</v>
      </c>
      <c r="U309" s="201"/>
      <c r="V309" s="226">
        <f>IF(C309="",NA(),IF(OR(C309="Smelter not listed",C309="Smelter not yet identified"),MATCH($B309&amp;$D309,'Smelter Look-up'!$J:$J,0),MATCH($B309&amp;$C309,'Smelter Look-up'!$J:$J,0)))</f>
        <v>593</v>
      </c>
      <c r="X309" s="227">
        <f t="shared" si="99"/>
        <v>0</v>
      </c>
      <c r="AB309" s="228" t="str">
        <f t="shared" si="100"/>
        <v>TungstenJiangxi Gan Bei Tungsten Co., Ltd.</v>
      </c>
    </row>
    <row r="310" spans="1:28" s="227" customFormat="1" ht="121.5">
      <c r="A310" s="302" t="s">
        <v>135</v>
      </c>
      <c r="B310" s="293" t="s">
        <v>1101</v>
      </c>
      <c r="C310" s="294" t="s">
        <v>145</v>
      </c>
      <c r="D310" s="295" t="s">
        <v>145</v>
      </c>
      <c r="E310" s="293" t="s">
        <v>1069</v>
      </c>
      <c r="F310" s="293" t="s">
        <v>135</v>
      </c>
      <c r="G310" s="293" t="s">
        <v>13177</v>
      </c>
      <c r="H310" s="301" t="s">
        <v>15820</v>
      </c>
      <c r="I310" s="297" t="s">
        <v>1790</v>
      </c>
      <c r="J310" s="297" t="s">
        <v>13531</v>
      </c>
      <c r="K310" s="298" t="s">
        <v>15817</v>
      </c>
      <c r="L310" s="298" t="s">
        <v>15817</v>
      </c>
      <c r="M310" s="298" t="s">
        <v>15817</v>
      </c>
      <c r="N310" s="298" t="s">
        <v>15817</v>
      </c>
      <c r="O310" s="298" t="s">
        <v>15817</v>
      </c>
      <c r="P310" s="299" t="s">
        <v>15818</v>
      </c>
      <c r="Q310" s="300" t="s">
        <v>15817</v>
      </c>
      <c r="R310" s="182" t="str">
        <f ca="1">IF(ISERROR($V310),"",OFFSET('Smelter Look-up'!$C$4,$V310-4,0)&amp;"")</f>
        <v>Jiangxi Tonggu Non-ferrous Metallurgical &amp; Chemical Co., Ltd.</v>
      </c>
      <c r="S310" s="181" t="str">
        <f t="shared" ca="1" si="98"/>
        <v>CN</v>
      </c>
      <c r="T310" s="181" t="str">
        <f ca="1">IF(B310="","",IF(ISERROR(MATCH($J310,SorP!$B$1:$B$6226,0)),"",INDIRECT("'SorP'!$A$"&amp;MATCH($S310&amp;$J310,SorP!C:C,0))))</f>
        <v>CN-JX</v>
      </c>
      <c r="U310" s="201"/>
      <c r="V310" s="226">
        <f>IF(C310="",NA(),IF(OR(C310="Smelter not listed",C310="Smelter not yet identified"),MATCH($B310&amp;$D310,'Smelter Look-up'!$J:$J,0),MATCH($B310&amp;$C310,'Smelter Look-up'!$J:$J,0)))</f>
        <v>595</v>
      </c>
      <c r="X310" s="227">
        <f t="shared" si="99"/>
        <v>0</v>
      </c>
      <c r="AB310" s="228" t="str">
        <f t="shared" si="100"/>
        <v>TungstenJiangxi Tonggu Non-ferrous Metallurgical &amp; Chemical Co., Ltd.</v>
      </c>
    </row>
    <row r="311" spans="1:28" s="227" customFormat="1" ht="81">
      <c r="A311" s="302" t="s">
        <v>134</v>
      </c>
      <c r="B311" s="293" t="s">
        <v>1101</v>
      </c>
      <c r="C311" s="294" t="s">
        <v>144</v>
      </c>
      <c r="D311" s="295" t="s">
        <v>144</v>
      </c>
      <c r="E311" s="293" t="s">
        <v>1069</v>
      </c>
      <c r="F311" s="293" t="s">
        <v>134</v>
      </c>
      <c r="G311" s="293" t="s">
        <v>13177</v>
      </c>
      <c r="H311" s="301" t="s">
        <v>15820</v>
      </c>
      <c r="I311" s="297" t="s">
        <v>1732</v>
      </c>
      <c r="J311" s="297" t="s">
        <v>13531</v>
      </c>
      <c r="K311" s="298" t="s">
        <v>15817</v>
      </c>
      <c r="L311" s="298" t="s">
        <v>15817</v>
      </c>
      <c r="M311" s="298" t="s">
        <v>15817</v>
      </c>
      <c r="N311" s="298" t="s">
        <v>15817</v>
      </c>
      <c r="O311" s="298" t="s">
        <v>477</v>
      </c>
      <c r="P311" s="299" t="s">
        <v>15818</v>
      </c>
      <c r="Q311" s="300" t="s">
        <v>15997</v>
      </c>
      <c r="R311" s="182" t="str">
        <f ca="1">IF(ISERROR($V311),"",OFFSET('Smelter Look-up'!$C$4,$V311-4,0)&amp;"")</f>
        <v>Jiangxi Xinsheng Tungsten Industry Co., Ltd.</v>
      </c>
      <c r="S311" s="181" t="str">
        <f t="shared" ca="1" si="98"/>
        <v>CN</v>
      </c>
      <c r="T311" s="181" t="str">
        <f ca="1">IF(B311="","",IF(ISERROR(MATCH($J311,SorP!$B$1:$B$6226,0)),"",INDIRECT("'SorP'!$A$"&amp;MATCH($S311&amp;$J311,SorP!C:C,0))))</f>
        <v>CN-JX</v>
      </c>
      <c r="U311" s="201"/>
      <c r="V311" s="226">
        <f>IF(C311="",NA(),IF(OR(C311="Smelter not listed",C311="Smelter not yet identified"),MATCH($B311&amp;$D311,'Smelter Look-up'!$J:$J,0),MATCH($B311&amp;$C311,'Smelter Look-up'!$J:$J,0)))</f>
        <v>596</v>
      </c>
      <c r="X311" s="227">
        <f t="shared" si="99"/>
        <v>0</v>
      </c>
      <c r="AB311" s="228" t="str">
        <f t="shared" si="100"/>
        <v>TungstenJiangxi Xinsheng Tungsten Industry Co., Ltd.</v>
      </c>
    </row>
    <row r="312" spans="1:28" s="227" customFormat="1" ht="81">
      <c r="A312" s="302" t="s">
        <v>133</v>
      </c>
      <c r="B312" s="293" t="s">
        <v>1101</v>
      </c>
      <c r="C312" s="294" t="s">
        <v>143</v>
      </c>
      <c r="D312" s="295" t="s">
        <v>143</v>
      </c>
      <c r="E312" s="293" t="s">
        <v>1069</v>
      </c>
      <c r="F312" s="293" t="s">
        <v>133</v>
      </c>
      <c r="G312" s="293" t="s">
        <v>13177</v>
      </c>
      <c r="H312" s="301" t="s">
        <v>15820</v>
      </c>
      <c r="I312" s="297" t="s">
        <v>1732</v>
      </c>
      <c r="J312" s="297" t="s">
        <v>13531</v>
      </c>
      <c r="K312" s="298" t="s">
        <v>15817</v>
      </c>
      <c r="L312" s="298" t="s">
        <v>15817</v>
      </c>
      <c r="M312" s="298" t="s">
        <v>15817</v>
      </c>
      <c r="N312" s="298" t="s">
        <v>15817</v>
      </c>
      <c r="O312" s="298" t="s">
        <v>477</v>
      </c>
      <c r="P312" s="299" t="s">
        <v>15818</v>
      </c>
      <c r="Q312" s="300" t="s">
        <v>15997</v>
      </c>
      <c r="R312" s="182" t="str">
        <f ca="1">IF(ISERROR($V312),"",OFFSET('Smelter Look-up'!$C$4,$V312-4,0)&amp;"")</f>
        <v>Jiangxi Yaosheng Tungsten Co., Ltd.</v>
      </c>
      <c r="S312" s="181" t="str">
        <f t="shared" ref="S312:S324" ca="1" si="101">IF(B312="","",IF(ISERROR(MATCH($E312,CL,0)),"Unknown",INDIRECT("'C'!$A$"&amp;MATCH($E312,CL,0)+1)))</f>
        <v>CN</v>
      </c>
      <c r="T312" s="181" t="str">
        <f ca="1">IF(B312="","",IF(ISERROR(MATCH($J312,SorP!$B$1:$B$6226,0)),"",INDIRECT("'SorP'!$A$"&amp;MATCH($S312&amp;$J312,SorP!C:C,0))))</f>
        <v>CN-JX</v>
      </c>
      <c r="U312" s="201"/>
      <c r="V312" s="226">
        <f>IF(C312="",NA(),IF(OR(C312="Smelter not listed",C312="Smelter not yet identified"),MATCH($B312&amp;$D312,'Smelter Look-up'!$J:$J,0),MATCH($B312&amp;$C312,'Smelter Look-up'!$J:$J,0)))</f>
        <v>597</v>
      </c>
      <c r="X312" s="227">
        <f t="shared" ref="X312:X324" si="102">IF(AND(C312="Smelter not listed",OR(LEN(D312)=0,LEN(E312)=0)),1,0)</f>
        <v>0</v>
      </c>
      <c r="AB312" s="228" t="str">
        <f t="shared" ref="AB312:AB324" si="103">B312&amp;C312</f>
        <v>TungstenJiangxi Yaosheng Tungsten Co., Ltd.</v>
      </c>
    </row>
    <row r="313" spans="1:28" s="227" customFormat="1" ht="94.5">
      <c r="A313" s="302" t="s">
        <v>15702</v>
      </c>
      <c r="B313" s="293" t="s">
        <v>1101</v>
      </c>
      <c r="C313" s="294" t="s">
        <v>15701</v>
      </c>
      <c r="D313" s="295" t="s">
        <v>15701</v>
      </c>
      <c r="E313" s="293" t="s">
        <v>2383</v>
      </c>
      <c r="F313" s="293" t="s">
        <v>15702</v>
      </c>
      <c r="G313" s="293" t="s">
        <v>13177</v>
      </c>
      <c r="H313" s="296" t="s">
        <v>15817</v>
      </c>
      <c r="I313" s="297" t="s">
        <v>15709</v>
      </c>
      <c r="J313" s="297" t="s">
        <v>11431</v>
      </c>
      <c r="K313" s="298" t="s">
        <v>15817</v>
      </c>
      <c r="L313" s="298" t="s">
        <v>15817</v>
      </c>
      <c r="M313" s="298" t="s">
        <v>15817</v>
      </c>
      <c r="N313" s="298" t="s">
        <v>15817</v>
      </c>
      <c r="O313" s="298" t="s">
        <v>15817</v>
      </c>
      <c r="P313" s="299" t="s">
        <v>15818</v>
      </c>
      <c r="Q313" s="300" t="s">
        <v>15817</v>
      </c>
      <c r="R313" s="182" t="str">
        <f ca="1">IF(ISERROR($V313),"",OFFSET('Smelter Look-up'!$C$4,$V313-4,0)&amp;"")</f>
        <v>Jing Yuan Tungsten Technology Co., Ltd.</v>
      </c>
      <c r="S313" s="181" t="str">
        <f t="shared" ca="1" si="101"/>
        <v>TW</v>
      </c>
      <c r="T313" s="181" t="str">
        <f ca="1">IF(B313="","",IF(ISERROR(MATCH($J313,SorP!$B$1:$B$6226,0)),"",INDIRECT("'SorP'!$A$"&amp;MATCH($S313&amp;$J313,SorP!C:C,0))))</f>
        <v>TW-PIF</v>
      </c>
      <c r="U313" s="201"/>
      <c r="V313" s="226">
        <f>IF(C313="",NA(),IF(OR(C313="Smelter not listed",C313="Smelter not yet identified"),MATCH($B313&amp;$D313,'Smelter Look-up'!$J:$J,0),MATCH($B313&amp;$C313,'Smelter Look-up'!$J:$J,0)))</f>
        <v>598</v>
      </c>
      <c r="X313" s="227">
        <f t="shared" si="102"/>
        <v>0</v>
      </c>
      <c r="AB313" s="228" t="str">
        <f t="shared" si="103"/>
        <v>TungstenJing Yuan Tungsten Technology Co., Ltd.</v>
      </c>
    </row>
    <row r="314" spans="1:28" s="227" customFormat="1" ht="81">
      <c r="A314" s="302" t="s">
        <v>13728</v>
      </c>
      <c r="B314" s="293" t="s">
        <v>1101</v>
      </c>
      <c r="C314" s="294" t="s">
        <v>13727</v>
      </c>
      <c r="D314" s="295" t="s">
        <v>13727</v>
      </c>
      <c r="E314" s="293" t="s">
        <v>854</v>
      </c>
      <c r="F314" s="293" t="s">
        <v>13728</v>
      </c>
      <c r="G314" s="293" t="s">
        <v>13177</v>
      </c>
      <c r="H314" s="296" t="s">
        <v>15817</v>
      </c>
      <c r="I314" s="297" t="s">
        <v>13739</v>
      </c>
      <c r="J314" s="297" t="s">
        <v>9890</v>
      </c>
      <c r="K314" s="298" t="s">
        <v>15817</v>
      </c>
      <c r="L314" s="298" t="s">
        <v>15817</v>
      </c>
      <c r="M314" s="298" t="s">
        <v>15817</v>
      </c>
      <c r="N314" s="298" t="s">
        <v>15817</v>
      </c>
      <c r="O314" s="298" t="s">
        <v>15817</v>
      </c>
      <c r="P314" s="299" t="s">
        <v>15818</v>
      </c>
      <c r="Q314" s="300" t="s">
        <v>15817</v>
      </c>
      <c r="R314" s="182" t="str">
        <f ca="1">IF(ISERROR($V314),"",OFFSET('Smelter Look-up'!$C$4,$V314-4,0)&amp;"")</f>
        <v>JSC "Kirovgrad Hard Alloys Plant"</v>
      </c>
      <c r="S314" s="181" t="str">
        <f t="shared" ca="1" si="101"/>
        <v>RU</v>
      </c>
      <c r="T314" s="181" t="str">
        <f ca="1">IF(B314="","",IF(ISERROR(MATCH($J314,SorP!$B$1:$B$6226,0)),"",INDIRECT("'SorP'!$A$"&amp;MATCH($S314&amp;$J314,SorP!C:C,0))))</f>
        <v>RU-SVE</v>
      </c>
      <c r="U314" s="201"/>
      <c r="V314" s="226">
        <f>IF(C314="",NA(),IF(OR(C314="Smelter not listed",C314="Smelter not yet identified"),MATCH($B314&amp;$D314,'Smelter Look-up'!$J:$J,0),MATCH($B314&amp;$C314,'Smelter Look-up'!$J:$J,0)))</f>
        <v>600</v>
      </c>
      <c r="X314" s="227">
        <f t="shared" si="102"/>
        <v>0</v>
      </c>
      <c r="AB314" s="228" t="str">
        <f t="shared" si="103"/>
        <v>TungstenJSC "Kirovgrad Hard Alloys Plant"</v>
      </c>
    </row>
    <row r="315" spans="1:28" s="227" customFormat="1" ht="81">
      <c r="A315" s="302" t="s">
        <v>15648</v>
      </c>
      <c r="B315" s="293" t="s">
        <v>1101</v>
      </c>
      <c r="C315" s="294" t="s">
        <v>16018</v>
      </c>
      <c r="D315" s="295" t="s">
        <v>16018</v>
      </c>
      <c r="E315" s="293" t="s">
        <v>863</v>
      </c>
      <c r="F315" s="293" t="s">
        <v>15648</v>
      </c>
      <c r="G315" s="293" t="s">
        <v>13177</v>
      </c>
      <c r="H315" s="296" t="s">
        <v>15817</v>
      </c>
      <c r="I315" s="297" t="s">
        <v>15659</v>
      </c>
      <c r="J315" s="297" t="s">
        <v>12033</v>
      </c>
      <c r="K315" s="298" t="s">
        <v>15819</v>
      </c>
      <c r="L315" s="298" t="s">
        <v>15819</v>
      </c>
      <c r="M315" s="298" t="s">
        <v>15817</v>
      </c>
      <c r="N315" s="298" t="s">
        <v>15817</v>
      </c>
      <c r="O315" s="298" t="s">
        <v>477</v>
      </c>
      <c r="P315" s="299" t="s">
        <v>15818</v>
      </c>
      <c r="Q315" s="300" t="s">
        <v>15817</v>
      </c>
      <c r="R315" s="182" t="str">
        <f ca="1">IF(ISERROR($V315),"",OFFSET('Smelter Look-up'!$C$4,$V315-4,0)&amp;"")</f>
        <v/>
      </c>
      <c r="S315" s="181" t="str">
        <f t="shared" ca="1" si="101"/>
        <v>VN</v>
      </c>
      <c r="T315" s="181" t="str">
        <f ca="1">IF(B315="","",IF(ISERROR(MATCH($J315,SorP!$B$1:$B$6226,0)),"",INDIRECT("'SorP'!$A$"&amp;MATCH($S315&amp;$J315,SorP!C:C,0))))</f>
        <v>VN-32</v>
      </c>
      <c r="U315" s="201"/>
      <c r="V315" s="226" t="e">
        <f>IF(C315="",NA(),IF(OR(C315="Smelter not listed",C315="Smelter not yet identified"),MATCH($B315&amp;$D315,'Smelter Look-up'!$J:$J,0),MATCH($B315&amp;$C315,'Smelter Look-up'!$J:$J,0)))</f>
        <v>#N/A</v>
      </c>
      <c r="X315" s="227">
        <f t="shared" si="102"/>
        <v>0</v>
      </c>
      <c r="AB315" s="228" t="str">
        <f t="shared" si="103"/>
        <v>TungstenKenee Mining Corporation Vietnam</v>
      </c>
    </row>
    <row r="316" spans="1:28" s="227" customFormat="1" ht="54">
      <c r="A316" s="302" t="s">
        <v>774</v>
      </c>
      <c r="B316" s="293" t="s">
        <v>1101</v>
      </c>
      <c r="C316" s="294" t="s">
        <v>141</v>
      </c>
      <c r="D316" s="295" t="s">
        <v>141</v>
      </c>
      <c r="E316" s="293" t="s">
        <v>2384</v>
      </c>
      <c r="F316" s="293" t="s">
        <v>774</v>
      </c>
      <c r="G316" s="293" t="s">
        <v>13177</v>
      </c>
      <c r="H316" s="296" t="s">
        <v>15817</v>
      </c>
      <c r="I316" s="297" t="s">
        <v>1784</v>
      </c>
      <c r="J316" s="297" t="s">
        <v>1715</v>
      </c>
      <c r="K316" s="298" t="s">
        <v>15819</v>
      </c>
      <c r="L316" s="298" t="s">
        <v>15819</v>
      </c>
      <c r="M316" s="298" t="s">
        <v>15817</v>
      </c>
      <c r="N316" s="298" t="s">
        <v>15817</v>
      </c>
      <c r="O316" s="298" t="s">
        <v>15817</v>
      </c>
      <c r="P316" s="299" t="s">
        <v>15818</v>
      </c>
      <c r="Q316" s="300" t="s">
        <v>15817</v>
      </c>
      <c r="R316" s="182" t="str">
        <f ca="1">IF(ISERROR($V316),"",OFFSET('Smelter Look-up'!$C$4,$V316-4,0)&amp;"")</f>
        <v>Kennametal Fallon</v>
      </c>
      <c r="S316" s="181" t="str">
        <f t="shared" ca="1" si="101"/>
        <v>US</v>
      </c>
      <c r="T316" s="181" t="str">
        <f ca="1">IF(B316="","",IF(ISERROR(MATCH($J316,SorP!$B$1:$B$6226,0)),"",INDIRECT("'SorP'!$A$"&amp;MATCH($S316&amp;$J316,SorP!C:C,0))))</f>
        <v>US-NV</v>
      </c>
      <c r="U316" s="201"/>
      <c r="V316" s="226">
        <f>IF(C316="",NA(),IF(OR(C316="Smelter not listed",C316="Smelter not yet identified"),MATCH($B316&amp;$D316,'Smelter Look-up'!$J:$J,0),MATCH($B316&amp;$C316,'Smelter Look-up'!$J:$J,0)))</f>
        <v>603</v>
      </c>
      <c r="X316" s="227">
        <f t="shared" si="102"/>
        <v>0</v>
      </c>
      <c r="AB316" s="228" t="str">
        <f t="shared" si="103"/>
        <v>TungstenKennametal Fallon</v>
      </c>
    </row>
    <row r="317" spans="1:28" s="227" customFormat="1" ht="54">
      <c r="A317" s="302" t="s">
        <v>774</v>
      </c>
      <c r="B317" s="293" t="s">
        <v>1101</v>
      </c>
      <c r="C317" s="294" t="s">
        <v>141</v>
      </c>
      <c r="D317" s="295" t="s">
        <v>141</v>
      </c>
      <c r="E317" s="293" t="s">
        <v>2384</v>
      </c>
      <c r="F317" s="293" t="s">
        <v>774</v>
      </c>
      <c r="G317" s="293" t="s">
        <v>13177</v>
      </c>
      <c r="H317" s="296" t="s">
        <v>15817</v>
      </c>
      <c r="I317" s="297" t="s">
        <v>1784</v>
      </c>
      <c r="J317" s="297" t="s">
        <v>1715</v>
      </c>
      <c r="K317" s="298" t="s">
        <v>15817</v>
      </c>
      <c r="L317" s="298" t="s">
        <v>15817</v>
      </c>
      <c r="M317" s="298" t="s">
        <v>15817</v>
      </c>
      <c r="N317" s="298" t="s">
        <v>15817</v>
      </c>
      <c r="O317" s="298" t="s">
        <v>15817</v>
      </c>
      <c r="P317" s="299" t="s">
        <v>15818</v>
      </c>
      <c r="Q317" s="300" t="s">
        <v>15817</v>
      </c>
      <c r="R317" s="182" t="str">
        <f ca="1">IF(ISERROR($V317),"",OFFSET('Smelter Look-up'!$C$4,$V317-4,0)&amp;"")</f>
        <v>Kennametal Fallon</v>
      </c>
      <c r="S317" s="181" t="str">
        <f t="shared" ca="1" si="101"/>
        <v>US</v>
      </c>
      <c r="T317" s="181" t="str">
        <f ca="1">IF(B317="","",IF(ISERROR(MATCH($J317,SorP!$B$1:$B$6226,0)),"",INDIRECT("'SorP'!$A$"&amp;MATCH($S317&amp;$J317,SorP!C:C,0))))</f>
        <v>US-NV</v>
      </c>
      <c r="U317" s="201"/>
      <c r="V317" s="226">
        <f>IF(C317="",NA(),IF(OR(C317="Smelter not listed",C317="Smelter not yet identified"),MATCH($B317&amp;$D317,'Smelter Look-up'!$J:$J,0),MATCH($B317&amp;$C317,'Smelter Look-up'!$J:$J,0)))</f>
        <v>603</v>
      </c>
      <c r="X317" s="227">
        <f t="shared" si="102"/>
        <v>0</v>
      </c>
      <c r="AB317" s="228" t="str">
        <f t="shared" si="103"/>
        <v>TungstenKennametal Fallon</v>
      </c>
    </row>
    <row r="318" spans="1:28" s="227" customFormat="1" ht="67.5">
      <c r="A318" s="302" t="s">
        <v>768</v>
      </c>
      <c r="B318" s="293" t="s">
        <v>1101</v>
      </c>
      <c r="C318" s="294" t="s">
        <v>140</v>
      </c>
      <c r="D318" s="295" t="s">
        <v>140</v>
      </c>
      <c r="E318" s="293" t="s">
        <v>2384</v>
      </c>
      <c r="F318" s="293" t="s">
        <v>768</v>
      </c>
      <c r="G318" s="293" t="s">
        <v>13177</v>
      </c>
      <c r="H318" s="301" t="s">
        <v>15820</v>
      </c>
      <c r="I318" s="297" t="s">
        <v>1779</v>
      </c>
      <c r="J318" s="297" t="s">
        <v>1780</v>
      </c>
      <c r="K318" s="298" t="s">
        <v>15817</v>
      </c>
      <c r="L318" s="298" t="s">
        <v>15817</v>
      </c>
      <c r="M318" s="298" t="s">
        <v>15817</v>
      </c>
      <c r="N318" s="298" t="s">
        <v>15817</v>
      </c>
      <c r="O318" s="298" t="s">
        <v>15837</v>
      </c>
      <c r="P318" s="299" t="s">
        <v>15818</v>
      </c>
      <c r="Q318" s="300" t="s">
        <v>15997</v>
      </c>
      <c r="R318" s="182" t="str">
        <f ca="1">IF(ISERROR($V318),"",OFFSET('Smelter Look-up'!$C$4,$V318-4,0)&amp;"")</f>
        <v>Kennametal Huntsville</v>
      </c>
      <c r="S318" s="181" t="str">
        <f t="shared" ca="1" si="101"/>
        <v>US</v>
      </c>
      <c r="T318" s="181" t="str">
        <f ca="1">IF(B318="","",IF(ISERROR(MATCH($J318,SorP!$B$1:$B$6226,0)),"",INDIRECT("'SorP'!$A$"&amp;MATCH($S318&amp;$J318,SorP!C:C,0))))</f>
        <v>US-AL</v>
      </c>
      <c r="U318" s="201"/>
      <c r="V318" s="226">
        <f>IF(C318="",NA(),IF(OR(C318="Smelter not listed",C318="Smelter not yet identified"),MATCH($B318&amp;$D318,'Smelter Look-up'!$J:$J,0),MATCH($B318&amp;$C318,'Smelter Look-up'!$J:$J,0)))</f>
        <v>604</v>
      </c>
      <c r="X318" s="227">
        <f t="shared" si="102"/>
        <v>0</v>
      </c>
      <c r="AB318" s="228" t="str">
        <f t="shared" si="103"/>
        <v>TungstenKennametal Huntsville</v>
      </c>
    </row>
    <row r="319" spans="1:28" s="227" customFormat="1" ht="40.5">
      <c r="A319" s="302" t="s">
        <v>16019</v>
      </c>
      <c r="B319" s="293" t="s">
        <v>1101</v>
      </c>
      <c r="C319" s="294" t="s">
        <v>16020</v>
      </c>
      <c r="D319" s="295" t="s">
        <v>16020</v>
      </c>
      <c r="E319" s="293" t="s">
        <v>1080</v>
      </c>
      <c r="F319" s="293" t="s">
        <v>16019</v>
      </c>
      <c r="G319" s="293" t="s">
        <v>13177</v>
      </c>
      <c r="H319" s="296" t="s">
        <v>15817</v>
      </c>
      <c r="I319" s="297" t="s">
        <v>16021</v>
      </c>
      <c r="J319" s="297" t="s">
        <v>12818</v>
      </c>
      <c r="K319" s="298" t="s">
        <v>15817</v>
      </c>
      <c r="L319" s="298" t="s">
        <v>15817</v>
      </c>
      <c r="M319" s="298" t="s">
        <v>15817</v>
      </c>
      <c r="N319" s="298" t="s">
        <v>15817</v>
      </c>
      <c r="O319" s="298" t="s">
        <v>15817</v>
      </c>
      <c r="P319" s="299" t="s">
        <v>15818</v>
      </c>
      <c r="Q319" s="300" t="s">
        <v>15817</v>
      </c>
      <c r="R319" s="182" t="str">
        <f ca="1">IF(ISERROR($V319),"",OFFSET('Smelter Look-up'!$C$4,$V319-4,0)&amp;"")</f>
        <v/>
      </c>
      <c r="S319" s="181" t="str">
        <f t="shared" ca="1" si="101"/>
        <v>KR</v>
      </c>
      <c r="T319" s="181" t="str">
        <f ca="1">IF(B319="","",IF(ISERROR(MATCH($J319,SorP!$B$1:$B$6226,0)),"",INDIRECT("'SorP'!$A$"&amp;MATCH($S319&amp;$J319,SorP!C:C,0))))</f>
        <v>KR-41</v>
      </c>
      <c r="U319" s="201"/>
      <c r="V319" s="226" t="e">
        <f>IF(C319="",NA(),IF(OR(C319="Smelter not listed",C319="Smelter not yet identified"),MATCH($B319&amp;$D319,'Smelter Look-up'!$J:$J,0),MATCH($B319&amp;$C319,'Smelter Look-up'!$J:$J,0)))</f>
        <v>#N/A</v>
      </c>
      <c r="X319" s="227">
        <f t="shared" si="102"/>
        <v>0</v>
      </c>
      <c r="AB319" s="228" t="str">
        <f t="shared" si="103"/>
        <v>TungstenKGETS Co., Ltd.</v>
      </c>
    </row>
    <row r="320" spans="1:28" s="227" customFormat="1" ht="54">
      <c r="A320" s="302" t="s">
        <v>13730</v>
      </c>
      <c r="B320" s="293" t="s">
        <v>1101</v>
      </c>
      <c r="C320" s="294" t="s">
        <v>13729</v>
      </c>
      <c r="D320" s="295" t="s">
        <v>13729</v>
      </c>
      <c r="E320" s="293" t="s">
        <v>2383</v>
      </c>
      <c r="F320" s="293" t="s">
        <v>13730</v>
      </c>
      <c r="G320" s="293" t="s">
        <v>13177</v>
      </c>
      <c r="H320" s="296" t="s">
        <v>15817</v>
      </c>
      <c r="I320" s="297" t="s">
        <v>13740</v>
      </c>
      <c r="J320" s="297" t="s">
        <v>11431</v>
      </c>
      <c r="K320" s="298" t="s">
        <v>15819</v>
      </c>
      <c r="L320" s="298" t="s">
        <v>15819</v>
      </c>
      <c r="M320" s="298" t="s">
        <v>15817</v>
      </c>
      <c r="N320" s="298" t="s">
        <v>15817</v>
      </c>
      <c r="O320" s="298" t="s">
        <v>15817</v>
      </c>
      <c r="P320" s="299" t="s">
        <v>15818</v>
      </c>
      <c r="Q320" s="300" t="s">
        <v>15817</v>
      </c>
      <c r="R320" s="182" t="str">
        <f ca="1">IF(ISERROR($V320),"",OFFSET('Smelter Look-up'!$C$4,$V320-4,0)&amp;"")</f>
        <v>Lianyou Metals Co., Ltd.</v>
      </c>
      <c r="S320" s="181" t="str">
        <f t="shared" ca="1" si="101"/>
        <v>TW</v>
      </c>
      <c r="T320" s="181" t="str">
        <f ca="1">IF(B320="","",IF(ISERROR(MATCH($J320,SorP!$B$1:$B$6226,0)),"",INDIRECT("'SorP'!$A$"&amp;MATCH($S320&amp;$J320,SorP!C:C,0))))</f>
        <v>TW-PIF</v>
      </c>
      <c r="U320" s="201"/>
      <c r="V320" s="226">
        <f>IF(C320="",NA(),IF(OR(C320="Smelter not listed",C320="Smelter not yet identified"),MATCH($B320&amp;$D320,'Smelter Look-up'!$J:$J,0),MATCH($B320&amp;$C320,'Smelter Look-up'!$J:$J,0)))</f>
        <v>606</v>
      </c>
      <c r="X320" s="227">
        <f t="shared" si="102"/>
        <v>0</v>
      </c>
      <c r="AB320" s="228" t="str">
        <f t="shared" si="103"/>
        <v>TungstenLianyou Metals Co., Ltd.</v>
      </c>
    </row>
    <row r="321" spans="1:28" s="227" customFormat="1" ht="67.5">
      <c r="A321" s="302" t="s">
        <v>15650</v>
      </c>
      <c r="B321" s="293" t="s">
        <v>1101</v>
      </c>
      <c r="C321" s="294" t="s">
        <v>15649</v>
      </c>
      <c r="D321" s="295" t="s">
        <v>15649</v>
      </c>
      <c r="E321" s="293" t="s">
        <v>2383</v>
      </c>
      <c r="F321" s="293" t="s">
        <v>15650</v>
      </c>
      <c r="G321" s="293" t="s">
        <v>13177</v>
      </c>
      <c r="H321" s="296" t="s">
        <v>15817</v>
      </c>
      <c r="I321" s="297" t="s">
        <v>15660</v>
      </c>
      <c r="J321" s="297" t="s">
        <v>11437</v>
      </c>
      <c r="K321" s="298" t="s">
        <v>15817</v>
      </c>
      <c r="L321" s="298" t="s">
        <v>15817</v>
      </c>
      <c r="M321" s="298" t="s">
        <v>15817</v>
      </c>
      <c r="N321" s="298" t="s">
        <v>15817</v>
      </c>
      <c r="O321" s="298" t="s">
        <v>15817</v>
      </c>
      <c r="P321" s="299" t="s">
        <v>15818</v>
      </c>
      <c r="Q321" s="300" t="s">
        <v>15817</v>
      </c>
      <c r="R321" s="182" t="str">
        <f ca="1">IF(ISERROR($V321),"",OFFSET('Smelter Look-up'!$C$4,$V321-4,0)&amp;"")</f>
        <v>Lianyou Resources Co., Ltd.</v>
      </c>
      <c r="S321" s="181" t="str">
        <f t="shared" ca="1" si="101"/>
        <v>TW</v>
      </c>
      <c r="T321" s="181" t="str">
        <f ca="1">IF(B321="","",IF(ISERROR(MATCH($J321,SorP!$B$1:$B$6226,0)),"",INDIRECT("'SorP'!$A$"&amp;MATCH($S321&amp;$J321,SorP!C:C,0))))</f>
        <v>TW-ILA</v>
      </c>
      <c r="U321" s="201"/>
      <c r="V321" s="226">
        <f>IF(C321="",NA(),IF(OR(C321="Smelter not listed",C321="Smelter not yet identified"),MATCH($B321&amp;$D321,'Smelter Look-up'!$J:$J,0),MATCH($B321&amp;$C321,'Smelter Look-up'!$J:$J,0)))</f>
        <v>607</v>
      </c>
      <c r="X321" s="227">
        <f t="shared" si="102"/>
        <v>0</v>
      </c>
      <c r="AB321" s="228" t="str">
        <f t="shared" si="103"/>
        <v>TungstenLianyou Resources Co., Ltd.</v>
      </c>
    </row>
    <row r="322" spans="1:28" s="227" customFormat="1" ht="67.5">
      <c r="A322" s="302" t="s">
        <v>136</v>
      </c>
      <c r="B322" s="293" t="s">
        <v>1101</v>
      </c>
      <c r="C322" s="294" t="s">
        <v>146</v>
      </c>
      <c r="D322" s="295" t="s">
        <v>146</v>
      </c>
      <c r="E322" s="293" t="s">
        <v>1069</v>
      </c>
      <c r="F322" s="293" t="s">
        <v>136</v>
      </c>
      <c r="G322" s="293" t="s">
        <v>13177</v>
      </c>
      <c r="H322" s="296" t="s">
        <v>15817</v>
      </c>
      <c r="I322" s="297" t="s">
        <v>15662</v>
      </c>
      <c r="J322" s="297" t="s">
        <v>13540</v>
      </c>
      <c r="K322" s="298" t="s">
        <v>15819</v>
      </c>
      <c r="L322" s="298" t="s">
        <v>15819</v>
      </c>
      <c r="M322" s="298" t="s">
        <v>15817</v>
      </c>
      <c r="N322" s="298" t="s">
        <v>15817</v>
      </c>
      <c r="O322" s="298" t="s">
        <v>15817</v>
      </c>
      <c r="P322" s="299" t="s">
        <v>15818</v>
      </c>
      <c r="Q322" s="300" t="s">
        <v>15817</v>
      </c>
      <c r="R322" s="182" t="str">
        <f ca="1">IF(ISERROR($V322),"",OFFSET('Smelter Look-up'!$C$4,$V322-4,0)&amp;"")</f>
        <v>Malipo Haiyu Tungsten Co., Ltd.</v>
      </c>
      <c r="S322" s="181" t="str">
        <f t="shared" ca="1" si="101"/>
        <v>CN</v>
      </c>
      <c r="T322" s="181" t="str">
        <f ca="1">IF(B322="","",IF(ISERROR(MATCH($J322,SorP!$B$1:$B$6226,0)),"",INDIRECT("'SorP'!$A$"&amp;MATCH($S322&amp;$J322,SorP!C:C,0))))</f>
        <v>CN-YN</v>
      </c>
      <c r="U322" s="201"/>
      <c r="V322" s="226">
        <f>IF(C322="",NA(),IF(OR(C322="Smelter not listed",C322="Smelter not yet identified"),MATCH($B322&amp;$D322,'Smelter Look-up'!$J:$J,0),MATCH($B322&amp;$C322,'Smelter Look-up'!$J:$J,0)))</f>
        <v>610</v>
      </c>
      <c r="X322" s="227">
        <f t="shared" si="102"/>
        <v>0</v>
      </c>
      <c r="AB322" s="228" t="str">
        <f t="shared" si="103"/>
        <v>TungstenMalipo Haiyu Tungsten Co., Ltd.</v>
      </c>
    </row>
    <row r="323" spans="1:28" s="227" customFormat="1" ht="67.5">
      <c r="A323" s="302" t="s">
        <v>136</v>
      </c>
      <c r="B323" s="293" t="s">
        <v>1101</v>
      </c>
      <c r="C323" s="294" t="s">
        <v>146</v>
      </c>
      <c r="D323" s="295" t="s">
        <v>146</v>
      </c>
      <c r="E323" s="293" t="s">
        <v>1069</v>
      </c>
      <c r="F323" s="293" t="s">
        <v>136</v>
      </c>
      <c r="G323" s="293" t="s">
        <v>13177</v>
      </c>
      <c r="H323" s="301" t="s">
        <v>15820</v>
      </c>
      <c r="I323" s="297" t="s">
        <v>16022</v>
      </c>
      <c r="J323" s="297" t="s">
        <v>13540</v>
      </c>
      <c r="K323" s="298" t="s">
        <v>15817</v>
      </c>
      <c r="L323" s="298" t="s">
        <v>15817</v>
      </c>
      <c r="M323" s="298" t="s">
        <v>15817</v>
      </c>
      <c r="N323" s="298" t="s">
        <v>15817</v>
      </c>
      <c r="O323" s="298" t="s">
        <v>15817</v>
      </c>
      <c r="P323" s="299" t="s">
        <v>15818</v>
      </c>
      <c r="Q323" s="300" t="s">
        <v>15817</v>
      </c>
      <c r="R323" s="182" t="str">
        <f ca="1">IF(ISERROR($V323),"",OFFSET('Smelter Look-up'!$C$4,$V323-4,0)&amp;"")</f>
        <v>Malipo Haiyu Tungsten Co., Ltd.</v>
      </c>
      <c r="S323" s="181" t="str">
        <f t="shared" ca="1" si="101"/>
        <v>CN</v>
      </c>
      <c r="T323" s="181" t="str">
        <f ca="1">IF(B323="","",IF(ISERROR(MATCH($J323,SorP!$B$1:$B$6226,0)),"",INDIRECT("'SorP'!$A$"&amp;MATCH($S323&amp;$J323,SorP!C:C,0))))</f>
        <v>CN-YN</v>
      </c>
      <c r="U323" s="201"/>
      <c r="V323" s="226">
        <f>IF(C323="",NA(),IF(OR(C323="Smelter not listed",C323="Smelter not yet identified"),MATCH($B323&amp;$D323,'Smelter Look-up'!$J:$J,0),MATCH($B323&amp;$C323,'Smelter Look-up'!$J:$J,0)))</f>
        <v>610</v>
      </c>
      <c r="X323" s="227">
        <f t="shared" si="102"/>
        <v>0</v>
      </c>
      <c r="AB323" s="228" t="str">
        <f t="shared" si="103"/>
        <v>TungstenMalipo Haiyu Tungsten Co., Ltd.</v>
      </c>
    </row>
    <row r="324" spans="1:28" s="227" customFormat="1" ht="67.5">
      <c r="A324" s="302" t="s">
        <v>1394</v>
      </c>
      <c r="B324" s="293" t="s">
        <v>1101</v>
      </c>
      <c r="C324" s="294" t="s">
        <v>14973</v>
      </c>
      <c r="D324" s="295" t="s">
        <v>14973</v>
      </c>
      <c r="E324" s="293" t="s">
        <v>863</v>
      </c>
      <c r="F324" s="293" t="s">
        <v>1394</v>
      </c>
      <c r="G324" s="293" t="s">
        <v>13177</v>
      </c>
      <c r="H324" s="296" t="s">
        <v>15817</v>
      </c>
      <c r="I324" s="297" t="s">
        <v>1794</v>
      </c>
      <c r="J324" s="297" t="s">
        <v>12081</v>
      </c>
      <c r="K324" s="298" t="s">
        <v>15817</v>
      </c>
      <c r="L324" s="298" t="s">
        <v>15817</v>
      </c>
      <c r="M324" s="298" t="s">
        <v>15817</v>
      </c>
      <c r="N324" s="298" t="s">
        <v>15817</v>
      </c>
      <c r="O324" s="298" t="s">
        <v>15817</v>
      </c>
      <c r="P324" s="299" t="s">
        <v>15818</v>
      </c>
      <c r="Q324" s="300" t="s">
        <v>15817</v>
      </c>
      <c r="R324" s="182" t="str">
        <f ca="1">IF(ISERROR($V324),"",OFFSET('Smelter Look-up'!$C$4,$V324-4,0)&amp;"")</f>
        <v>Masan High-Tech Materials</v>
      </c>
      <c r="S324" s="181" t="str">
        <f t="shared" ca="1" si="101"/>
        <v>VN</v>
      </c>
      <c r="T324" s="181" t="str">
        <f ca="1">IF(B324="","",IF(ISERROR(MATCH($J324,SorP!$B$1:$B$6226,0)),"",INDIRECT("'SorP'!$A$"&amp;MATCH($S324&amp;$J324,SorP!C:C,0))))</f>
        <v>VN-69</v>
      </c>
      <c r="U324" s="201"/>
      <c r="V324" s="226">
        <f>IF(C324="",NA(),IF(OR(C324="Smelter not listed",C324="Smelter not yet identified"),MATCH($B324&amp;$D324,'Smelter Look-up'!$J:$J,0),MATCH($B324&amp;$C324,'Smelter Look-up'!$J:$J,0)))</f>
        <v>611</v>
      </c>
      <c r="X324" s="227">
        <f t="shared" si="102"/>
        <v>0</v>
      </c>
      <c r="AB324" s="228" t="str">
        <f t="shared" si="103"/>
        <v>TungstenMasan High-Tech Materials</v>
      </c>
    </row>
    <row r="325" spans="1:28" s="227" customFormat="1" ht="40.5">
      <c r="A325" s="302" t="s">
        <v>2223</v>
      </c>
      <c r="B325" s="293" t="s">
        <v>1101</v>
      </c>
      <c r="C325" s="294" t="s">
        <v>2488</v>
      </c>
      <c r="D325" s="295" t="s">
        <v>2488</v>
      </c>
      <c r="E325" s="293" t="s">
        <v>854</v>
      </c>
      <c r="F325" s="293" t="s">
        <v>2223</v>
      </c>
      <c r="G325" s="293" t="s">
        <v>13177</v>
      </c>
      <c r="H325" s="296" t="s">
        <v>15817</v>
      </c>
      <c r="I325" s="297" t="s">
        <v>2224</v>
      </c>
      <c r="J325" s="297" t="s">
        <v>9906</v>
      </c>
      <c r="K325" s="298" t="s">
        <v>15817</v>
      </c>
      <c r="L325" s="298" t="s">
        <v>15817</v>
      </c>
      <c r="M325" s="298" t="s">
        <v>15817</v>
      </c>
      <c r="N325" s="298" t="s">
        <v>15817</v>
      </c>
      <c r="O325" s="298" t="s">
        <v>15817</v>
      </c>
      <c r="P325" s="299" t="s">
        <v>15818</v>
      </c>
      <c r="Q325" s="300" t="s">
        <v>15817</v>
      </c>
      <c r="R325" s="182" t="str">
        <f ca="1">IF(ISERROR($V325),"",OFFSET('Smelter Look-up'!$C$4,$V325-4,0)&amp;"")</f>
        <v>Moliren Ltd.</v>
      </c>
      <c r="S325" s="181" t="str">
        <f t="shared" ref="S325" ca="1" si="104">IF(B325="","",IF(ISERROR(MATCH($E325,CL,0)),"Unknown",INDIRECT("'C'!$A$"&amp;MATCH($E325,CL,0)+1)))</f>
        <v>RU</v>
      </c>
      <c r="T325" s="181" t="str">
        <f ca="1">IF(B325="","",IF(ISERROR(MATCH($J325,SorP!$B$1:$B$6226,0)),"",INDIRECT("'SorP'!$A$"&amp;MATCH($S325&amp;$J325,SorP!C:C,0))))</f>
        <v>RU-MOS</v>
      </c>
      <c r="U325" s="201"/>
      <c r="V325" s="226">
        <f>IF(C325="",NA(),IF(OR(C325="Smelter not listed",C325="Smelter not yet identified"),MATCH($B325&amp;$D325,'Smelter Look-up'!$J:$J,0),MATCH($B325&amp;$C325,'Smelter Look-up'!$J:$J,0)))</f>
        <v>613</v>
      </c>
      <c r="X325" s="227">
        <f t="shared" ref="X325" si="105">IF(AND(C325="Smelter not listed",OR(LEN(D325)=0,LEN(E325)=0)),1,0)</f>
        <v>0</v>
      </c>
      <c r="AB325" s="228" t="str">
        <f t="shared" ref="AB325" si="106">B325&amp;C325</f>
        <v>TungstenMoliren Ltd.</v>
      </c>
    </row>
    <row r="326" spans="1:28" s="227" customFormat="1" ht="54">
      <c r="A326" s="302" t="s">
        <v>1796</v>
      </c>
      <c r="B326" s="293" t="s">
        <v>1101</v>
      </c>
      <c r="C326" s="294" t="s">
        <v>1795</v>
      </c>
      <c r="D326" s="295" t="s">
        <v>1795</v>
      </c>
      <c r="E326" s="293" t="s">
        <v>2384</v>
      </c>
      <c r="F326" s="293" t="s">
        <v>1796</v>
      </c>
      <c r="G326" s="293" t="s">
        <v>13177</v>
      </c>
      <c r="H326" s="301" t="s">
        <v>15820</v>
      </c>
      <c r="I326" s="297" t="s">
        <v>1797</v>
      </c>
      <c r="J326" s="297" t="s">
        <v>1583</v>
      </c>
      <c r="K326" s="298" t="s">
        <v>16023</v>
      </c>
      <c r="L326" s="298" t="s">
        <v>16023</v>
      </c>
      <c r="M326" s="298" t="s">
        <v>16024</v>
      </c>
      <c r="N326" s="298" t="s">
        <v>16025</v>
      </c>
      <c r="O326" s="298" t="s">
        <v>16025</v>
      </c>
      <c r="P326" s="299" t="s">
        <v>15818</v>
      </c>
      <c r="Q326" s="300" t="s">
        <v>16026</v>
      </c>
      <c r="R326" s="182" t="str">
        <f ca="1">IF(ISERROR($V326),"",OFFSET('Smelter Look-up'!$C$4,$V326-4,0)&amp;"")</f>
        <v>Niagara Refining LLC</v>
      </c>
      <c r="S326" s="181" t="str">
        <f t="shared" ref="S326:S338" ca="1" si="107">IF(B326="","",IF(ISERROR(MATCH($E326,CL,0)),"Unknown",INDIRECT("'C'!$A$"&amp;MATCH($E326,CL,0)+1)))</f>
        <v>US</v>
      </c>
      <c r="T326" s="181" t="str">
        <f ca="1">IF(B326="","",IF(ISERROR(MATCH($J326,SorP!$B$1:$B$6226,0)),"",INDIRECT("'SorP'!$A$"&amp;MATCH($S326&amp;$J326,SorP!C:C,0))))</f>
        <v>US-NY</v>
      </c>
      <c r="U326" s="201"/>
      <c r="V326" s="226">
        <f>IF(C326="",NA(),IF(OR(C326="Smelter not listed",C326="Smelter not yet identified"),MATCH($B326&amp;$D326,'Smelter Look-up'!$J:$J,0),MATCH($B326&amp;$C326,'Smelter Look-up'!$J:$J,0)))</f>
        <v>616</v>
      </c>
      <c r="X326" s="227">
        <f t="shared" ref="X326:X338" si="108">IF(AND(C326="Smelter not listed",OR(LEN(D326)=0,LEN(E326)=0)),1,0)</f>
        <v>0</v>
      </c>
      <c r="AB326" s="228" t="str">
        <f t="shared" ref="AB326:AB338" si="109">B326&amp;C326</f>
        <v>TungstenNiagara Refining LLC</v>
      </c>
    </row>
    <row r="327" spans="1:28" s="227" customFormat="1" ht="135">
      <c r="A327" s="302" t="s">
        <v>15654</v>
      </c>
      <c r="B327" s="293" t="s">
        <v>1101</v>
      </c>
      <c r="C327" s="294" t="s">
        <v>15653</v>
      </c>
      <c r="D327" s="295" t="s">
        <v>15653</v>
      </c>
      <c r="E327" s="293" t="s">
        <v>852</v>
      </c>
      <c r="F327" s="293" t="s">
        <v>15654</v>
      </c>
      <c r="G327" s="293" t="s">
        <v>13177</v>
      </c>
      <c r="H327" s="296" t="s">
        <v>15817</v>
      </c>
      <c r="I327" s="297" t="s">
        <v>15663</v>
      </c>
      <c r="J327" s="297" t="s">
        <v>9175</v>
      </c>
      <c r="K327" s="298" t="s">
        <v>15817</v>
      </c>
      <c r="L327" s="298" t="s">
        <v>15817</v>
      </c>
      <c r="M327" s="298" t="s">
        <v>15817</v>
      </c>
      <c r="N327" s="298" t="s">
        <v>15817</v>
      </c>
      <c r="O327" s="298" t="s">
        <v>15817</v>
      </c>
      <c r="P327" s="299" t="s">
        <v>15818</v>
      </c>
      <c r="Q327" s="300" t="s">
        <v>15817</v>
      </c>
      <c r="R327" s="182" t="str">
        <f ca="1">IF(ISERROR($V327),"",OFFSET('Smelter Look-up'!$C$4,$V327-4,0)&amp;"")</f>
        <v>Philippine Bonway Manufacturing Industrial Corporation</v>
      </c>
      <c r="S327" s="181" t="str">
        <f t="shared" ca="1" si="107"/>
        <v>PH</v>
      </c>
      <c r="T327" s="181" t="str">
        <f ca="1">IF(B327="","",IF(ISERROR(MATCH($J327,SorP!$B$1:$B$6226,0)),"",INDIRECT("'SorP'!$A$"&amp;MATCH($S327&amp;$J327,SorP!C:C,0))))</f>
        <v>PH-PAM</v>
      </c>
      <c r="U327" s="201"/>
      <c r="V327" s="226">
        <f>IF(C327="",NA(),IF(OR(C327="Smelter not listed",C327="Smelter not yet identified"),MATCH($B327&amp;$D327,'Smelter Look-up'!$J:$J,0),MATCH($B327&amp;$C327,'Smelter Look-up'!$J:$J,0)))</f>
        <v>621</v>
      </c>
      <c r="X327" s="227">
        <f t="shared" si="108"/>
        <v>0</v>
      </c>
      <c r="AB327" s="228" t="str">
        <f t="shared" si="109"/>
        <v>TungstenPhilippine Bonway Manufacturing Industrial Corporation</v>
      </c>
    </row>
    <row r="328" spans="1:28" s="227" customFormat="1" ht="135">
      <c r="A328" s="302" t="s">
        <v>15654</v>
      </c>
      <c r="B328" s="293" t="s">
        <v>1101</v>
      </c>
      <c r="C328" s="294" t="s">
        <v>15653</v>
      </c>
      <c r="D328" s="295" t="s">
        <v>15653</v>
      </c>
      <c r="E328" s="293" t="s">
        <v>852</v>
      </c>
      <c r="F328" s="293" t="s">
        <v>15654</v>
      </c>
      <c r="G328" s="293" t="s">
        <v>13177</v>
      </c>
      <c r="H328" s="301" t="s">
        <v>15820</v>
      </c>
      <c r="I328" s="297" t="s">
        <v>15663</v>
      </c>
      <c r="J328" s="297" t="s">
        <v>9175</v>
      </c>
      <c r="K328" s="298" t="s">
        <v>15819</v>
      </c>
      <c r="L328" s="298" t="s">
        <v>15819</v>
      </c>
      <c r="M328" s="298" t="s">
        <v>15817</v>
      </c>
      <c r="N328" s="298" t="s">
        <v>15817</v>
      </c>
      <c r="O328" s="298" t="s">
        <v>477</v>
      </c>
      <c r="P328" s="299" t="s">
        <v>15818</v>
      </c>
      <c r="Q328" s="300" t="s">
        <v>15817</v>
      </c>
      <c r="R328" s="182" t="str">
        <f ca="1">IF(ISERROR($V328),"",OFFSET('Smelter Look-up'!$C$4,$V328-4,0)&amp;"")</f>
        <v>Philippine Bonway Manufacturing Industrial Corporation</v>
      </c>
      <c r="S328" s="181" t="str">
        <f t="shared" ca="1" si="107"/>
        <v>PH</v>
      </c>
      <c r="T328" s="181" t="str">
        <f ca="1">IF(B328="","",IF(ISERROR(MATCH($J328,SorP!$B$1:$B$6226,0)),"",INDIRECT("'SorP'!$A$"&amp;MATCH($S328&amp;$J328,SorP!C:C,0))))</f>
        <v>PH-PAM</v>
      </c>
      <c r="U328" s="201"/>
      <c r="V328" s="226">
        <f>IF(C328="",NA(),IF(OR(C328="Smelter not listed",C328="Smelter not yet identified"),MATCH($B328&amp;$D328,'Smelter Look-up'!$J:$J,0),MATCH($B328&amp;$C328,'Smelter Look-up'!$J:$J,0)))</f>
        <v>621</v>
      </c>
      <c r="X328" s="227">
        <f t="shared" si="108"/>
        <v>0</v>
      </c>
      <c r="AB328" s="228" t="str">
        <f t="shared" si="109"/>
        <v>TungstenPhilippine Bonway Manufacturing Industrial Corporation</v>
      </c>
    </row>
    <row r="329" spans="1:28" s="227" customFormat="1" ht="135">
      <c r="A329" s="302" t="s">
        <v>15654</v>
      </c>
      <c r="B329" s="293" t="s">
        <v>1101</v>
      </c>
      <c r="C329" s="294" t="s">
        <v>15653</v>
      </c>
      <c r="D329" s="295" t="s">
        <v>15653</v>
      </c>
      <c r="E329" s="293" t="s">
        <v>15817</v>
      </c>
      <c r="F329" s="293" t="s">
        <v>15654</v>
      </c>
      <c r="G329" s="293" t="s">
        <v>15817</v>
      </c>
      <c r="H329" s="296" t="s">
        <v>15817</v>
      </c>
      <c r="I329" s="297" t="s">
        <v>15817</v>
      </c>
      <c r="J329" s="297" t="s">
        <v>15817</v>
      </c>
      <c r="K329" s="298" t="s">
        <v>15817</v>
      </c>
      <c r="L329" s="298" t="s">
        <v>15817</v>
      </c>
      <c r="M329" s="298" t="s">
        <v>15817</v>
      </c>
      <c r="N329" s="298" t="s">
        <v>15817</v>
      </c>
      <c r="O329" s="298" t="s">
        <v>15817</v>
      </c>
      <c r="P329" s="299" t="s">
        <v>15818</v>
      </c>
      <c r="Q329" s="300" t="s">
        <v>15817</v>
      </c>
      <c r="R329" s="182" t="str">
        <f ca="1">IF(ISERROR($V329),"",OFFSET('Smelter Look-up'!$C$4,$V329-4,0)&amp;"")</f>
        <v>Philippine Bonway Manufacturing Industrial Corporation</v>
      </c>
      <c r="S329" s="181" t="str">
        <f t="shared" ca="1" si="107"/>
        <v>Unknown</v>
      </c>
      <c r="T329" s="181" t="str">
        <f ca="1">IF(B329="","",IF(ISERROR(MATCH($J329,SorP!$B$1:$B$6226,0)),"",INDIRECT("'SorP'!$A$"&amp;MATCH($S329&amp;$J329,SorP!C:C,0))))</f>
        <v/>
      </c>
      <c r="U329" s="201"/>
      <c r="V329" s="226">
        <f>IF(C329="",NA(),IF(OR(C329="Smelter not listed",C329="Smelter not yet identified"),MATCH($B329&amp;$D329,'Smelter Look-up'!$J:$J,0),MATCH($B329&amp;$C329,'Smelter Look-up'!$J:$J,0)))</f>
        <v>621</v>
      </c>
      <c r="X329" s="227">
        <f t="shared" si="108"/>
        <v>0</v>
      </c>
      <c r="AB329" s="228" t="str">
        <f t="shared" si="109"/>
        <v>TungstenPhilippine Bonway Manufacturing Industrial Corporation</v>
      </c>
    </row>
    <row r="330" spans="1:28" s="227" customFormat="1" ht="108">
      <c r="A330" s="302" t="s">
        <v>2225</v>
      </c>
      <c r="B330" s="293" t="s">
        <v>1101</v>
      </c>
      <c r="C330" s="294" t="s">
        <v>2295</v>
      </c>
      <c r="D330" s="295" t="s">
        <v>2295</v>
      </c>
      <c r="E330" s="293" t="s">
        <v>852</v>
      </c>
      <c r="F330" s="293" t="s">
        <v>2225</v>
      </c>
      <c r="G330" s="293" t="s">
        <v>13177</v>
      </c>
      <c r="H330" s="296" t="s">
        <v>15817</v>
      </c>
      <c r="I330" s="297" t="s">
        <v>2226</v>
      </c>
      <c r="J330" s="297" t="s">
        <v>2227</v>
      </c>
      <c r="K330" s="298" t="s">
        <v>15819</v>
      </c>
      <c r="L330" s="298" t="s">
        <v>15819</v>
      </c>
      <c r="M330" s="298" t="s">
        <v>15817</v>
      </c>
      <c r="N330" s="298" t="s">
        <v>15817</v>
      </c>
      <c r="O330" s="298" t="s">
        <v>15817</v>
      </c>
      <c r="P330" s="299" t="s">
        <v>15818</v>
      </c>
      <c r="Q330" s="300" t="s">
        <v>15817</v>
      </c>
      <c r="R330" s="182" t="str">
        <f ca="1">IF(ISERROR($V330),"",OFFSET('Smelter Look-up'!$C$4,$V330-4,0)&amp;"")</f>
        <v>Philippine Chuangxin Industrial Co., Inc.</v>
      </c>
      <c r="S330" s="181" t="str">
        <f t="shared" ca="1" si="107"/>
        <v>PH</v>
      </c>
      <c r="T330" s="181" t="str">
        <f ca="1">IF(B330="","",IF(ISERROR(MATCH($J330,SorP!$B$1:$B$6226,0)),"",INDIRECT("'SorP'!$A$"&amp;MATCH($S330&amp;$J330,SorP!C:C,0))))</f>
        <v>PH-BUL</v>
      </c>
      <c r="U330" s="201"/>
      <c r="V330" s="226">
        <f>IF(C330="",NA(),IF(OR(C330="Smelter not listed",C330="Smelter not yet identified"),MATCH($B330&amp;$D330,'Smelter Look-up'!$J:$J,0),MATCH($B330&amp;$C330,'Smelter Look-up'!$J:$J,0)))</f>
        <v>623</v>
      </c>
      <c r="X330" s="227">
        <f t="shared" si="108"/>
        <v>0</v>
      </c>
      <c r="AB330" s="228" t="str">
        <f t="shared" si="109"/>
        <v>TungstenPhilippine Chuangxin Industrial Co., Inc.</v>
      </c>
    </row>
    <row r="331" spans="1:28" s="227" customFormat="1" ht="108">
      <c r="A331" s="302" t="s">
        <v>2225</v>
      </c>
      <c r="B331" s="293" t="s">
        <v>1101</v>
      </c>
      <c r="C331" s="294" t="s">
        <v>2295</v>
      </c>
      <c r="D331" s="295" t="s">
        <v>2295</v>
      </c>
      <c r="E331" s="293" t="s">
        <v>852</v>
      </c>
      <c r="F331" s="293" t="s">
        <v>2225</v>
      </c>
      <c r="G331" s="293" t="s">
        <v>13177</v>
      </c>
      <c r="H331" s="301" t="s">
        <v>15820</v>
      </c>
      <c r="I331" s="297" t="s">
        <v>2226</v>
      </c>
      <c r="J331" s="297" t="s">
        <v>2227</v>
      </c>
      <c r="K331" s="298" t="s">
        <v>15817</v>
      </c>
      <c r="L331" s="298" t="s">
        <v>15817</v>
      </c>
      <c r="M331" s="298" t="s">
        <v>15817</v>
      </c>
      <c r="N331" s="298" t="s">
        <v>15817</v>
      </c>
      <c r="O331" s="298" t="s">
        <v>15817</v>
      </c>
      <c r="P331" s="299" t="s">
        <v>15818</v>
      </c>
      <c r="Q331" s="300" t="s">
        <v>15817</v>
      </c>
      <c r="R331" s="182" t="str">
        <f ca="1">IF(ISERROR($V331),"",OFFSET('Smelter Look-up'!$C$4,$V331-4,0)&amp;"")</f>
        <v>Philippine Chuangxin Industrial Co., Inc.</v>
      </c>
      <c r="S331" s="181" t="str">
        <f t="shared" ca="1" si="107"/>
        <v>PH</v>
      </c>
      <c r="T331" s="181" t="str">
        <f ca="1">IF(B331="","",IF(ISERROR(MATCH($J331,SorP!$B$1:$B$6226,0)),"",INDIRECT("'SorP'!$A$"&amp;MATCH($S331&amp;$J331,SorP!C:C,0))))</f>
        <v>PH-BUL</v>
      </c>
      <c r="U331" s="201"/>
      <c r="V331" s="226">
        <f>IF(C331="",NA(),IF(OR(C331="Smelter not listed",C331="Smelter not yet identified"),MATCH($B331&amp;$D331,'Smelter Look-up'!$J:$J,0),MATCH($B331&amp;$C331,'Smelter Look-up'!$J:$J,0)))</f>
        <v>623</v>
      </c>
      <c r="X331" s="227">
        <f t="shared" si="108"/>
        <v>0</v>
      </c>
      <c r="AB331" s="228" t="str">
        <f t="shared" si="109"/>
        <v>TungstenPhilippine Chuangxin Industrial Co., Inc.</v>
      </c>
    </row>
    <row r="332" spans="1:28" s="227" customFormat="1" ht="108">
      <c r="A332" s="302" t="s">
        <v>2225</v>
      </c>
      <c r="B332" s="293" t="s">
        <v>1101</v>
      </c>
      <c r="C332" s="294" t="s">
        <v>2295</v>
      </c>
      <c r="D332" s="295" t="s">
        <v>2295</v>
      </c>
      <c r="E332" s="293" t="s">
        <v>852</v>
      </c>
      <c r="F332" s="293" t="s">
        <v>2225</v>
      </c>
      <c r="G332" s="293" t="s">
        <v>13177</v>
      </c>
      <c r="H332" s="296" t="s">
        <v>15817</v>
      </c>
      <c r="I332" s="297" t="s">
        <v>2226</v>
      </c>
      <c r="J332" s="297" t="s">
        <v>2227</v>
      </c>
      <c r="K332" s="298" t="s">
        <v>15817</v>
      </c>
      <c r="L332" s="298" t="s">
        <v>15817</v>
      </c>
      <c r="M332" s="298" t="s">
        <v>15817</v>
      </c>
      <c r="N332" s="298" t="s">
        <v>15817</v>
      </c>
      <c r="O332" s="298" t="s">
        <v>15817</v>
      </c>
      <c r="P332" s="299" t="s">
        <v>15818</v>
      </c>
      <c r="Q332" s="300" t="s">
        <v>15817</v>
      </c>
      <c r="R332" s="182" t="str">
        <f ca="1">IF(ISERROR($V332),"",OFFSET('Smelter Look-up'!$C$4,$V332-4,0)&amp;"")</f>
        <v>Philippine Chuangxin Industrial Co., Inc.</v>
      </c>
      <c r="S332" s="181" t="str">
        <f t="shared" ca="1" si="107"/>
        <v>PH</v>
      </c>
      <c r="T332" s="181" t="str">
        <f ca="1">IF(B332="","",IF(ISERROR(MATCH($J332,SorP!$B$1:$B$6226,0)),"",INDIRECT("'SorP'!$A$"&amp;MATCH($S332&amp;$J332,SorP!C:C,0))))</f>
        <v>PH-BUL</v>
      </c>
      <c r="U332" s="201"/>
      <c r="V332" s="226">
        <f>IF(C332="",NA(),IF(OR(C332="Smelter not listed",C332="Smelter not yet identified"),MATCH($B332&amp;$D332,'Smelter Look-up'!$J:$J,0),MATCH($B332&amp;$C332,'Smelter Look-up'!$J:$J,0)))</f>
        <v>623</v>
      </c>
      <c r="X332" s="227">
        <f t="shared" si="108"/>
        <v>0</v>
      </c>
      <c r="AB332" s="228" t="str">
        <f t="shared" si="109"/>
        <v>TungstenPhilippine Chuangxin Industrial Co., Inc.</v>
      </c>
    </row>
    <row r="333" spans="1:28" s="227" customFormat="1" ht="94.5">
      <c r="A333" s="302" t="s">
        <v>15658</v>
      </c>
      <c r="B333" s="293" t="s">
        <v>1101</v>
      </c>
      <c r="C333" s="294" t="s">
        <v>15657</v>
      </c>
      <c r="D333" s="295" t="s">
        <v>15657</v>
      </c>
      <c r="E333" s="293" t="s">
        <v>1069</v>
      </c>
      <c r="F333" s="293" t="s">
        <v>15658</v>
      </c>
      <c r="G333" s="293" t="s">
        <v>13177</v>
      </c>
      <c r="H333" s="296" t="s">
        <v>15817</v>
      </c>
      <c r="I333" s="297" t="s">
        <v>13743</v>
      </c>
      <c r="J333" s="297" t="s">
        <v>13530</v>
      </c>
      <c r="K333" s="298" t="s">
        <v>15819</v>
      </c>
      <c r="L333" s="298" t="s">
        <v>15819</v>
      </c>
      <c r="M333" s="298" t="s">
        <v>15817</v>
      </c>
      <c r="N333" s="298" t="s">
        <v>15817</v>
      </c>
      <c r="O333" s="298" t="s">
        <v>16027</v>
      </c>
      <c r="P333" s="299" t="s">
        <v>15818</v>
      </c>
      <c r="Q333" s="300" t="s">
        <v>15817</v>
      </c>
      <c r="R333" s="182" t="str">
        <f ca="1">IF(ISERROR($V333),"",OFFSET('Smelter Look-up'!$C$4,$V333-4,0)&amp;"")</f>
        <v>Shinwon Tungsten (Fujian Shanghang) Co., Ltd.</v>
      </c>
      <c r="S333" s="181" t="str">
        <f t="shared" ca="1" si="107"/>
        <v>CN</v>
      </c>
      <c r="T333" s="181" t="str">
        <f ca="1">IF(B333="","",IF(ISERROR(MATCH($J333,SorP!$B$1:$B$6226,0)),"",INDIRECT("'SorP'!$A$"&amp;MATCH($S333&amp;$J333,SorP!C:C,0))))</f>
        <v>CN-FJ</v>
      </c>
      <c r="U333" s="201"/>
      <c r="V333" s="226">
        <f>IF(C333="",NA(),IF(OR(C333="Smelter not listed",C333="Smelter not yet identified"),MATCH($B333&amp;$D333,'Smelter Look-up'!$J:$J,0),MATCH($B333&amp;$C333,'Smelter Look-up'!$J:$J,0)))</f>
        <v>625</v>
      </c>
      <c r="X333" s="227">
        <f t="shared" si="108"/>
        <v>0</v>
      </c>
      <c r="AB333" s="228" t="str">
        <f t="shared" si="109"/>
        <v>TungstenShinwon Tungsten (Fujian Shanghang) Co., Ltd.</v>
      </c>
    </row>
    <row r="334" spans="1:28" s="227" customFormat="1" ht="81">
      <c r="A334" s="302" t="s">
        <v>1391</v>
      </c>
      <c r="B334" s="293" t="s">
        <v>1101</v>
      </c>
      <c r="C334" s="294" t="s">
        <v>14948</v>
      </c>
      <c r="D334" s="295" t="s">
        <v>14948</v>
      </c>
      <c r="E334" s="293" t="s">
        <v>1070</v>
      </c>
      <c r="F334" s="293" t="s">
        <v>1391</v>
      </c>
      <c r="G334" s="293" t="s">
        <v>13177</v>
      </c>
      <c r="H334" s="301" t="s">
        <v>15820</v>
      </c>
      <c r="I334" s="297" t="s">
        <v>1710</v>
      </c>
      <c r="J334" s="297" t="s">
        <v>1511</v>
      </c>
      <c r="K334" s="298" t="s">
        <v>15817</v>
      </c>
      <c r="L334" s="298" t="s">
        <v>15817</v>
      </c>
      <c r="M334" s="298" t="s">
        <v>15817</v>
      </c>
      <c r="N334" s="298" t="s">
        <v>15817</v>
      </c>
      <c r="O334" s="298" t="s">
        <v>15817</v>
      </c>
      <c r="P334" s="299" t="s">
        <v>15818</v>
      </c>
      <c r="Q334" s="300" t="s">
        <v>15817</v>
      </c>
      <c r="R334" s="182" t="str">
        <f ca="1">IF(ISERROR($V334),"",OFFSET('Smelter Look-up'!$C$4,$V334-4,0)&amp;"")</f>
        <v>TANIOBIS Smelting GmbH &amp; Co. KG</v>
      </c>
      <c r="S334" s="181" t="str">
        <f t="shared" ca="1" si="107"/>
        <v>DE</v>
      </c>
      <c r="T334" s="181" t="str">
        <f ca="1">IF(B334="","",IF(ISERROR(MATCH($J334,SorP!$B$1:$B$6226,0)),"",INDIRECT("'SorP'!$A$"&amp;MATCH($S334&amp;$J334,SorP!C:C,0))))</f>
        <v>DE-BW</v>
      </c>
      <c r="U334" s="201"/>
      <c r="V334" s="226">
        <f>IF(C334="",NA(),IF(OR(C334="Smelter not listed",C334="Smelter not yet identified"),MATCH($B334&amp;$D334,'Smelter Look-up'!$J:$J,0),MATCH($B334&amp;$C334,'Smelter Look-up'!$J:$J,0)))</f>
        <v>626</v>
      </c>
      <c r="X334" s="227">
        <f t="shared" si="108"/>
        <v>0</v>
      </c>
      <c r="AB334" s="228" t="str">
        <f t="shared" si="109"/>
        <v>TungstenTANIOBIS Smelting GmbH &amp; Co. KG</v>
      </c>
    </row>
    <row r="335" spans="1:28" s="227" customFormat="1" ht="81">
      <c r="A335" s="302" t="s">
        <v>1391</v>
      </c>
      <c r="B335" s="293" t="s">
        <v>1101</v>
      </c>
      <c r="C335" s="294" t="s">
        <v>14948</v>
      </c>
      <c r="D335" s="295" t="s">
        <v>14948</v>
      </c>
      <c r="E335" s="293" t="s">
        <v>1070</v>
      </c>
      <c r="F335" s="293" t="s">
        <v>1391</v>
      </c>
      <c r="G335" s="293" t="s">
        <v>13177</v>
      </c>
      <c r="H335" s="296" t="s">
        <v>15817</v>
      </c>
      <c r="I335" s="297" t="s">
        <v>1710</v>
      </c>
      <c r="J335" s="297" t="s">
        <v>1511</v>
      </c>
      <c r="K335" s="298" t="s">
        <v>15817</v>
      </c>
      <c r="L335" s="298" t="s">
        <v>15817</v>
      </c>
      <c r="M335" s="298" t="s">
        <v>15817</v>
      </c>
      <c r="N335" s="298" t="s">
        <v>15817</v>
      </c>
      <c r="O335" s="298" t="s">
        <v>15817</v>
      </c>
      <c r="P335" s="299" t="s">
        <v>15818</v>
      </c>
      <c r="Q335" s="300" t="s">
        <v>15817</v>
      </c>
      <c r="R335" s="182" t="str">
        <f ca="1">IF(ISERROR($V335),"",OFFSET('Smelter Look-up'!$C$4,$V335-4,0)&amp;"")</f>
        <v>TANIOBIS Smelting GmbH &amp; Co. KG</v>
      </c>
      <c r="S335" s="181" t="str">
        <f t="shared" ca="1" si="107"/>
        <v>DE</v>
      </c>
      <c r="T335" s="181" t="str">
        <f ca="1">IF(B335="","",IF(ISERROR(MATCH($J335,SorP!$B$1:$B$6226,0)),"",INDIRECT("'SorP'!$A$"&amp;MATCH($S335&amp;$J335,SorP!C:C,0))))</f>
        <v>DE-BW</v>
      </c>
      <c r="U335" s="201"/>
      <c r="V335" s="226">
        <f>IF(C335="",NA(),IF(OR(C335="Smelter not listed",C335="Smelter not yet identified"),MATCH($B335&amp;$D335,'Smelter Look-up'!$J:$J,0),MATCH($B335&amp;$C335,'Smelter Look-up'!$J:$J,0)))</f>
        <v>626</v>
      </c>
      <c r="X335" s="227">
        <f t="shared" si="108"/>
        <v>0</v>
      </c>
      <c r="AB335" s="228" t="str">
        <f t="shared" si="109"/>
        <v>TungstenTANIOBIS Smelting GmbH &amp; Co. KG</v>
      </c>
    </row>
    <row r="336" spans="1:28" s="227" customFormat="1" ht="94.5">
      <c r="A336" s="302" t="s">
        <v>15364</v>
      </c>
      <c r="B336" s="293" t="s">
        <v>1101</v>
      </c>
      <c r="C336" s="294" t="s">
        <v>15363</v>
      </c>
      <c r="D336" s="295" t="s">
        <v>15363</v>
      </c>
      <c r="E336" s="293" t="s">
        <v>863</v>
      </c>
      <c r="F336" s="293" t="s">
        <v>15364</v>
      </c>
      <c r="G336" s="293" t="s">
        <v>13177</v>
      </c>
      <c r="H336" s="296" t="s">
        <v>15817</v>
      </c>
      <c r="I336" s="297" t="s">
        <v>15366</v>
      </c>
      <c r="J336" s="297" t="s">
        <v>12081</v>
      </c>
      <c r="K336" s="298" t="s">
        <v>15819</v>
      </c>
      <c r="L336" s="298" t="s">
        <v>15819</v>
      </c>
      <c r="M336" s="298" t="s">
        <v>15817</v>
      </c>
      <c r="N336" s="298" t="s">
        <v>15817</v>
      </c>
      <c r="O336" s="298" t="s">
        <v>16027</v>
      </c>
      <c r="P336" s="299" t="s">
        <v>15818</v>
      </c>
      <c r="Q336" s="300" t="s">
        <v>15817</v>
      </c>
      <c r="R336" s="182" t="str">
        <f ca="1">IF(ISERROR($V336),"",OFFSET('Smelter Look-up'!$C$4,$V336-4,0)&amp;"")</f>
        <v>Tungsten Vietnam Joint Stock Company</v>
      </c>
      <c r="S336" s="181" t="str">
        <f t="shared" ca="1" si="107"/>
        <v>VN</v>
      </c>
      <c r="T336" s="181" t="str">
        <f ca="1">IF(B336="","",IF(ISERROR(MATCH($J336,SorP!$B$1:$B$6226,0)),"",INDIRECT("'SorP'!$A$"&amp;MATCH($S336&amp;$J336,SorP!C:C,0))))</f>
        <v>VN-69</v>
      </c>
      <c r="U336" s="201"/>
      <c r="V336" s="226">
        <f>IF(C336="",NA(),IF(OR(C336="Smelter not listed",C336="Smelter not yet identified"),MATCH($B336&amp;$D336,'Smelter Look-up'!$J:$J,0),MATCH($B336&amp;$C336,'Smelter Look-up'!$J:$J,0)))</f>
        <v>628</v>
      </c>
      <c r="X336" s="227">
        <f t="shared" si="108"/>
        <v>0</v>
      </c>
      <c r="AB336" s="228" t="str">
        <f t="shared" si="109"/>
        <v>TungstenTungsten Vietnam Joint Stock Company</v>
      </c>
    </row>
    <row r="337" spans="1:28" s="227" customFormat="1" ht="67.5">
      <c r="A337" s="302" t="s">
        <v>2400</v>
      </c>
      <c r="B337" s="293" t="s">
        <v>1101</v>
      </c>
      <c r="C337" s="294" t="s">
        <v>2399</v>
      </c>
      <c r="D337" s="295" t="s">
        <v>2399</v>
      </c>
      <c r="E337" s="293" t="s">
        <v>854</v>
      </c>
      <c r="F337" s="293" t="s">
        <v>2400</v>
      </c>
      <c r="G337" s="293" t="s">
        <v>13177</v>
      </c>
      <c r="H337" s="296" t="s">
        <v>15817</v>
      </c>
      <c r="I337" s="297" t="s">
        <v>2489</v>
      </c>
      <c r="J337" s="297" t="s">
        <v>9893</v>
      </c>
      <c r="K337" s="298" t="s">
        <v>15817</v>
      </c>
      <c r="L337" s="298" t="s">
        <v>15817</v>
      </c>
      <c r="M337" s="298" t="s">
        <v>15817</v>
      </c>
      <c r="N337" s="298" t="s">
        <v>15817</v>
      </c>
      <c r="O337" s="298" t="s">
        <v>15817</v>
      </c>
      <c r="P337" s="299" t="s">
        <v>15818</v>
      </c>
      <c r="Q337" s="300" t="s">
        <v>15817</v>
      </c>
      <c r="R337" s="182" t="str">
        <f ca="1">IF(ISERROR($V337),"",OFFSET('Smelter Look-up'!$C$4,$V337-4,0)&amp;"")</f>
        <v>Unecha Refractory metals plant</v>
      </c>
      <c r="S337" s="181" t="str">
        <f t="shared" ca="1" si="107"/>
        <v>RU</v>
      </c>
      <c r="T337" s="181" t="str">
        <f ca="1">IF(B337="","",IF(ISERROR(MATCH($J337,SorP!$B$1:$B$6226,0)),"",INDIRECT("'SorP'!$A$"&amp;MATCH($S337&amp;$J337,SorP!C:C,0))))</f>
        <v>RU-BRY</v>
      </c>
      <c r="U337" s="201"/>
      <c r="V337" s="226">
        <f>IF(C337="",NA(),IF(OR(C337="Smelter not listed",C337="Smelter not yet identified"),MATCH($B337&amp;$D337,'Smelter Look-up'!$J:$J,0),MATCH($B337&amp;$C337,'Smelter Look-up'!$J:$J,0)))</f>
        <v>629</v>
      </c>
      <c r="X337" s="227">
        <f t="shared" si="108"/>
        <v>0</v>
      </c>
      <c r="AB337" s="228" t="str">
        <f t="shared" si="109"/>
        <v>TungstenUnecha Refractory metals plant</v>
      </c>
    </row>
    <row r="338" spans="1:28" s="227" customFormat="1" ht="81">
      <c r="A338" s="302" t="s">
        <v>775</v>
      </c>
      <c r="B338" s="293" t="s">
        <v>1101</v>
      </c>
      <c r="C338" s="294" t="s">
        <v>2490</v>
      </c>
      <c r="D338" s="295" t="s">
        <v>2490</v>
      </c>
      <c r="E338" s="293" t="s">
        <v>1063</v>
      </c>
      <c r="F338" s="293" t="s">
        <v>775</v>
      </c>
      <c r="G338" s="293" t="s">
        <v>13177</v>
      </c>
      <c r="H338" s="301" t="s">
        <v>15820</v>
      </c>
      <c r="I338" s="297" t="s">
        <v>1785</v>
      </c>
      <c r="J338" s="297" t="s">
        <v>2761</v>
      </c>
      <c r="K338" s="298" t="s">
        <v>15817</v>
      </c>
      <c r="L338" s="298" t="s">
        <v>15817</v>
      </c>
      <c r="M338" s="298" t="s">
        <v>15817</v>
      </c>
      <c r="N338" s="298" t="s">
        <v>15817</v>
      </c>
      <c r="O338" s="298" t="s">
        <v>16028</v>
      </c>
      <c r="P338" s="299" t="s">
        <v>15818</v>
      </c>
      <c r="Q338" s="300" t="s">
        <v>15997</v>
      </c>
      <c r="R338" s="182" t="str">
        <f ca="1">IF(ISERROR($V338),"",OFFSET('Smelter Look-up'!$C$4,$V338-4,0)&amp;"")</f>
        <v>Wolfram Bergbau und Hutten AG</v>
      </c>
      <c r="S338" s="181" t="str">
        <f t="shared" ca="1" si="107"/>
        <v>AT</v>
      </c>
      <c r="T338" s="181" t="str">
        <f ca="1">IF(B338="","",IF(ISERROR(MATCH($J338,SorP!$B$1:$B$6226,0)),"",INDIRECT("'SorP'!$A$"&amp;MATCH($S338&amp;$J338,SorP!C:C,0))))</f>
        <v>AT-6</v>
      </c>
      <c r="U338" s="201"/>
      <c r="V338" s="226">
        <f>IF(C338="",NA(),IF(OR(C338="Smelter not listed",C338="Smelter not yet identified"),MATCH($B338&amp;$D338,'Smelter Look-up'!$J:$J,0),MATCH($B338&amp;$C338,'Smelter Look-up'!$J:$J,0)))</f>
        <v>632</v>
      </c>
      <c r="X338" s="227">
        <f t="shared" si="108"/>
        <v>0</v>
      </c>
      <c r="AB338" s="228" t="str">
        <f t="shared" si="109"/>
        <v>TungstenWolfram Bergbau und Hutten AG</v>
      </c>
    </row>
    <row r="339" spans="1:28" s="227" customFormat="1" ht="20">
      <c r="A339" s="302"/>
      <c r="B339" s="293"/>
      <c r="C339" s="294"/>
      <c r="D339" s="295"/>
      <c r="E339" s="293"/>
      <c r="F339" s="293"/>
      <c r="G339" s="293"/>
      <c r="H339" s="301"/>
      <c r="I339" s="297"/>
      <c r="J339" s="297"/>
      <c r="K339" s="298"/>
      <c r="L339" s="298"/>
      <c r="M339" s="298"/>
      <c r="N339" s="298"/>
      <c r="O339" s="298"/>
      <c r="P339" s="299"/>
      <c r="Q339" s="300"/>
      <c r="R339" s="182"/>
      <c r="S339" s="181"/>
      <c r="T339" s="181"/>
      <c r="U339" s="201"/>
      <c r="V339" s="226"/>
      <c r="AB339" s="228"/>
    </row>
    <row r="340" spans="1:28" s="227" customFormat="1" ht="20">
      <c r="A340" s="302"/>
      <c r="B340" s="293"/>
      <c r="C340" s="294"/>
      <c r="D340" s="295"/>
      <c r="E340" s="293"/>
      <c r="F340" s="293"/>
      <c r="G340" s="293"/>
      <c r="H340" s="296"/>
      <c r="I340" s="297"/>
      <c r="J340" s="297"/>
      <c r="K340" s="298"/>
      <c r="L340" s="298"/>
      <c r="M340" s="298"/>
      <c r="N340" s="298"/>
      <c r="O340" s="298"/>
      <c r="P340" s="299"/>
      <c r="Q340" s="300"/>
      <c r="R340" s="182"/>
      <c r="S340" s="181"/>
      <c r="T340" s="181"/>
      <c r="U340" s="201"/>
      <c r="V340" s="226"/>
      <c r="AB340" s="228"/>
    </row>
    <row r="341" spans="1:28" s="227" customFormat="1" ht="20">
      <c r="A341" s="302"/>
      <c r="B341" s="293"/>
      <c r="C341" s="294"/>
      <c r="D341" s="295"/>
      <c r="E341" s="293"/>
      <c r="F341" s="293"/>
      <c r="G341" s="293"/>
      <c r="H341" s="296"/>
      <c r="I341" s="297"/>
      <c r="J341" s="297"/>
      <c r="K341" s="298"/>
      <c r="L341" s="298"/>
      <c r="M341" s="298"/>
      <c r="N341" s="298"/>
      <c r="O341" s="298"/>
      <c r="P341" s="299"/>
      <c r="Q341" s="300"/>
      <c r="R341" s="182"/>
      <c r="S341" s="181"/>
      <c r="T341" s="181"/>
      <c r="U341" s="201"/>
      <c r="V341" s="226"/>
      <c r="AB341" s="228"/>
    </row>
    <row r="342" spans="1:28" s="227" customFormat="1" ht="20">
      <c r="A342" s="302"/>
      <c r="B342" s="293"/>
      <c r="C342" s="294"/>
      <c r="D342" s="295"/>
      <c r="E342" s="293"/>
      <c r="F342" s="293"/>
      <c r="G342" s="293"/>
      <c r="H342" s="296"/>
      <c r="I342" s="297"/>
      <c r="J342" s="297"/>
      <c r="K342" s="298"/>
      <c r="L342" s="298"/>
      <c r="M342" s="298"/>
      <c r="N342" s="298"/>
      <c r="O342" s="298"/>
      <c r="P342" s="299"/>
      <c r="Q342" s="300"/>
      <c r="R342" s="182"/>
      <c r="S342" s="181"/>
      <c r="T342" s="181"/>
      <c r="U342" s="201"/>
      <c r="V342" s="226"/>
      <c r="AB342" s="228"/>
    </row>
    <row r="343" spans="1:28" s="227" customFormat="1" ht="20">
      <c r="A343" s="302"/>
      <c r="B343" s="293"/>
      <c r="C343" s="294"/>
      <c r="D343" s="295"/>
      <c r="E343" s="293"/>
      <c r="F343" s="293"/>
      <c r="G343" s="293"/>
      <c r="H343" s="301"/>
      <c r="I343" s="297"/>
      <c r="J343" s="297"/>
      <c r="K343" s="298"/>
      <c r="L343" s="298"/>
      <c r="M343" s="298"/>
      <c r="N343" s="298"/>
      <c r="O343" s="298"/>
      <c r="P343" s="299"/>
      <c r="Q343" s="300"/>
      <c r="R343" s="182"/>
      <c r="S343" s="181"/>
      <c r="T343" s="181"/>
      <c r="U343" s="201"/>
      <c r="V343" s="226"/>
      <c r="AB343" s="228"/>
    </row>
    <row r="344" spans="1:28" s="227" customFormat="1" ht="20">
      <c r="A344" s="302"/>
      <c r="B344" s="293"/>
      <c r="C344" s="294"/>
      <c r="D344" s="295"/>
      <c r="E344" s="293"/>
      <c r="F344" s="293"/>
      <c r="G344" s="293"/>
      <c r="H344" s="301"/>
      <c r="I344" s="297"/>
      <c r="J344" s="297"/>
      <c r="K344" s="298"/>
      <c r="L344" s="298"/>
      <c r="M344" s="298"/>
      <c r="N344" s="298"/>
      <c r="O344" s="298"/>
      <c r="P344" s="299"/>
      <c r="Q344" s="300"/>
      <c r="R344" s="182"/>
      <c r="S344" s="181"/>
      <c r="T344" s="181"/>
      <c r="U344" s="201"/>
      <c r="V344" s="226"/>
      <c r="AB344" s="228"/>
    </row>
    <row r="345" spans="1:28" s="227" customFormat="1" ht="20">
      <c r="A345" s="302"/>
      <c r="B345" s="293"/>
      <c r="C345" s="294"/>
      <c r="D345" s="295"/>
      <c r="E345" s="293"/>
      <c r="F345" s="293"/>
      <c r="G345" s="293"/>
      <c r="H345" s="296"/>
      <c r="I345" s="297"/>
      <c r="J345" s="297"/>
      <c r="K345" s="298"/>
      <c r="L345" s="298"/>
      <c r="M345" s="298"/>
      <c r="N345" s="298"/>
      <c r="O345" s="298"/>
      <c r="P345" s="299"/>
      <c r="Q345" s="300"/>
      <c r="R345" s="182"/>
      <c r="S345" s="181"/>
      <c r="T345" s="181"/>
      <c r="U345" s="201"/>
      <c r="V345" s="226"/>
      <c r="AB345" s="228"/>
    </row>
    <row r="346" spans="1:28" s="227" customFormat="1" ht="20">
      <c r="A346" s="302"/>
      <c r="B346" s="293"/>
      <c r="C346" s="294"/>
      <c r="D346" s="295"/>
      <c r="E346" s="293"/>
      <c r="F346" s="293"/>
      <c r="G346" s="293"/>
      <c r="H346" s="296"/>
      <c r="I346" s="297"/>
      <c r="J346" s="297"/>
      <c r="K346" s="298"/>
      <c r="L346" s="298"/>
      <c r="M346" s="298"/>
      <c r="N346" s="298"/>
      <c r="O346" s="298"/>
      <c r="P346" s="299"/>
      <c r="Q346" s="300"/>
      <c r="R346" s="182"/>
      <c r="S346" s="181"/>
      <c r="T346" s="181"/>
      <c r="U346" s="201"/>
      <c r="V346" s="226"/>
      <c r="AB346" s="228"/>
    </row>
    <row r="347" spans="1:28" s="227" customFormat="1" ht="20">
      <c r="A347" s="302"/>
      <c r="B347" s="293"/>
      <c r="C347" s="294"/>
      <c r="D347" s="295"/>
      <c r="E347" s="293"/>
      <c r="F347" s="293"/>
      <c r="G347" s="293"/>
      <c r="H347" s="296"/>
      <c r="I347" s="297"/>
      <c r="J347" s="297"/>
      <c r="K347" s="298"/>
      <c r="L347" s="298"/>
      <c r="M347" s="298"/>
      <c r="N347" s="298"/>
      <c r="O347" s="298"/>
      <c r="P347" s="299"/>
      <c r="Q347" s="300"/>
      <c r="R347" s="182"/>
      <c r="S347" s="181"/>
      <c r="T347" s="181"/>
      <c r="U347" s="201"/>
      <c r="V347" s="226"/>
      <c r="AB347" s="228"/>
    </row>
    <row r="348" spans="1:28" s="227" customFormat="1" ht="20">
      <c r="A348" s="302"/>
      <c r="B348" s="293"/>
      <c r="C348" s="294"/>
      <c r="D348" s="295"/>
      <c r="E348" s="293"/>
      <c r="F348" s="293"/>
      <c r="G348" s="293"/>
      <c r="H348" s="296"/>
      <c r="I348" s="297"/>
      <c r="J348" s="297"/>
      <c r="K348" s="298"/>
      <c r="L348" s="298"/>
      <c r="M348" s="298"/>
      <c r="N348" s="298"/>
      <c r="O348" s="298"/>
      <c r="P348" s="299"/>
      <c r="Q348" s="300"/>
      <c r="R348" s="182"/>
      <c r="S348" s="181"/>
      <c r="T348" s="181"/>
      <c r="U348" s="201"/>
      <c r="V348" s="226"/>
      <c r="AB348" s="228"/>
    </row>
    <row r="349" spans="1:28" s="227" customFormat="1" ht="20">
      <c r="A349" s="302"/>
      <c r="B349" s="293"/>
      <c r="C349" s="294"/>
      <c r="D349" s="295"/>
      <c r="E349" s="293"/>
      <c r="F349" s="293"/>
      <c r="G349" s="293"/>
      <c r="H349" s="296"/>
      <c r="I349" s="297"/>
      <c r="J349" s="297"/>
      <c r="K349" s="298"/>
      <c r="L349" s="298"/>
      <c r="M349" s="298"/>
      <c r="N349" s="298"/>
      <c r="O349" s="298"/>
      <c r="P349" s="299"/>
      <c r="Q349" s="300"/>
      <c r="R349" s="182"/>
      <c r="S349" s="181"/>
      <c r="T349" s="181"/>
      <c r="U349" s="201"/>
      <c r="V349" s="226"/>
      <c r="AB349" s="228"/>
    </row>
    <row r="350" spans="1:28" s="227" customFormat="1" ht="20">
      <c r="A350" s="302"/>
      <c r="B350" s="293"/>
      <c r="C350" s="294"/>
      <c r="D350" s="295"/>
      <c r="E350" s="293"/>
      <c r="F350" s="293"/>
      <c r="G350" s="293"/>
      <c r="H350" s="301"/>
      <c r="I350" s="297"/>
      <c r="J350" s="297"/>
      <c r="K350" s="298"/>
      <c r="L350" s="298"/>
      <c r="M350" s="298"/>
      <c r="N350" s="298"/>
      <c r="O350" s="298"/>
      <c r="P350" s="299"/>
      <c r="Q350" s="300"/>
      <c r="R350" s="182"/>
      <c r="S350" s="181"/>
      <c r="T350" s="181"/>
      <c r="U350" s="201"/>
      <c r="V350" s="226"/>
      <c r="AB350" s="228"/>
    </row>
    <row r="351" spans="1:28" s="227" customFormat="1" ht="20">
      <c r="A351" s="302"/>
      <c r="B351" s="293"/>
      <c r="C351" s="294"/>
      <c r="D351" s="295"/>
      <c r="E351" s="293"/>
      <c r="F351" s="293"/>
      <c r="G351" s="293"/>
      <c r="H351" s="301"/>
      <c r="I351" s="297"/>
      <c r="J351" s="297"/>
      <c r="K351" s="298"/>
      <c r="L351" s="298"/>
      <c r="M351" s="298"/>
      <c r="N351" s="298"/>
      <c r="O351" s="298"/>
      <c r="P351" s="299"/>
      <c r="Q351" s="300"/>
      <c r="R351" s="182"/>
      <c r="S351" s="181"/>
      <c r="T351" s="181"/>
      <c r="U351" s="201"/>
      <c r="V351" s="226"/>
      <c r="AB351" s="228"/>
    </row>
    <row r="352" spans="1:28" s="227" customFormat="1" ht="20">
      <c r="A352" s="302"/>
      <c r="B352" s="293"/>
      <c r="C352" s="294"/>
      <c r="D352" s="295"/>
      <c r="E352" s="293"/>
      <c r="F352" s="293"/>
      <c r="G352" s="293"/>
      <c r="H352" s="296"/>
      <c r="I352" s="297"/>
      <c r="J352" s="297"/>
      <c r="K352" s="298"/>
      <c r="L352" s="298"/>
      <c r="M352" s="298"/>
      <c r="N352" s="298"/>
      <c r="O352" s="298"/>
      <c r="P352" s="299"/>
      <c r="Q352" s="300"/>
      <c r="R352" s="182"/>
      <c r="S352" s="181"/>
      <c r="T352" s="181"/>
      <c r="U352" s="201"/>
      <c r="V352" s="226"/>
      <c r="AB352" s="228"/>
    </row>
    <row r="353" spans="1:28" s="227" customFormat="1" ht="20">
      <c r="A353" s="302"/>
      <c r="B353" s="293"/>
      <c r="C353" s="294"/>
      <c r="D353" s="295"/>
      <c r="E353" s="293"/>
      <c r="F353" s="293"/>
      <c r="G353" s="293"/>
      <c r="H353" s="296"/>
      <c r="I353" s="297"/>
      <c r="J353" s="297"/>
      <c r="K353" s="298"/>
      <c r="L353" s="298"/>
      <c r="M353" s="298"/>
      <c r="N353" s="298"/>
      <c r="O353" s="298"/>
      <c r="P353" s="299"/>
      <c r="Q353" s="300"/>
      <c r="R353" s="182"/>
      <c r="S353" s="181"/>
      <c r="T353" s="181"/>
      <c r="U353" s="201"/>
      <c r="V353" s="226"/>
      <c r="AB353" s="228"/>
    </row>
    <row r="354" spans="1:28" s="227" customFormat="1" ht="20">
      <c r="A354" s="302"/>
      <c r="B354" s="293"/>
      <c r="C354" s="294"/>
      <c r="D354" s="295"/>
      <c r="E354" s="293"/>
      <c r="F354" s="293"/>
      <c r="G354" s="293"/>
      <c r="H354" s="296"/>
      <c r="I354" s="297"/>
      <c r="J354" s="297"/>
      <c r="K354" s="298"/>
      <c r="L354" s="298"/>
      <c r="M354" s="298"/>
      <c r="N354" s="298"/>
      <c r="O354" s="298"/>
      <c r="P354" s="299"/>
      <c r="Q354" s="300"/>
      <c r="R354" s="182"/>
      <c r="S354" s="181"/>
      <c r="T354" s="181"/>
      <c r="U354" s="201"/>
      <c r="V354" s="226"/>
      <c r="AB354" s="228"/>
    </row>
    <row r="355" spans="1:28" s="227" customFormat="1" ht="20">
      <c r="A355" s="302"/>
      <c r="B355" s="293"/>
      <c r="C355" s="294"/>
      <c r="D355" s="295"/>
      <c r="E355" s="293"/>
      <c r="F355" s="293"/>
      <c r="G355" s="293"/>
      <c r="H355" s="296"/>
      <c r="I355" s="297"/>
      <c r="J355" s="297"/>
      <c r="K355" s="298"/>
      <c r="L355" s="298"/>
      <c r="M355" s="298"/>
      <c r="N355" s="298"/>
      <c r="O355" s="298"/>
      <c r="P355" s="299"/>
      <c r="Q355" s="300"/>
      <c r="R355" s="182"/>
      <c r="S355" s="181"/>
      <c r="T355" s="181"/>
      <c r="U355" s="201"/>
      <c r="V355" s="226"/>
      <c r="AB355" s="228"/>
    </row>
    <row r="356" spans="1:28" s="227" customFormat="1" ht="20">
      <c r="A356" s="302"/>
      <c r="B356" s="293"/>
      <c r="C356" s="294"/>
      <c r="D356" s="295"/>
      <c r="E356" s="293"/>
      <c r="F356" s="293"/>
      <c r="G356" s="293"/>
      <c r="H356" s="296"/>
      <c r="I356" s="297"/>
      <c r="J356" s="297"/>
      <c r="K356" s="298"/>
      <c r="L356" s="298"/>
      <c r="M356" s="298"/>
      <c r="N356" s="298"/>
      <c r="O356" s="298"/>
      <c r="P356" s="299"/>
      <c r="Q356" s="300"/>
      <c r="R356" s="182"/>
      <c r="S356" s="181"/>
      <c r="T356" s="181"/>
      <c r="U356" s="201"/>
      <c r="V356" s="226"/>
      <c r="AB356" s="228"/>
    </row>
    <row r="357" spans="1:28" s="227" customFormat="1" ht="20">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ref="S357:S381" ca="1" si="110">IF(B357="","",IF(ISERROR(MATCH($E357,CL,0)),"Unknown",INDIRECT("'C'!$A$"&amp;MATCH($E357,CL,0)+1)))</f>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ref="X357:X381" ca="1" si="111">IF(AND(C357="Smelter not listed",OR(LEN(D357)=0,LEN(E357)=0)),1,0)</f>
        <v>0</v>
      </c>
      <c r="AB357" s="228" t="str">
        <f t="shared" ref="AB357:AB381" si="112">B357&amp;C357</f>
        <v/>
      </c>
    </row>
    <row r="358" spans="1:28" s="227" customFormat="1" ht="20">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110"/>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ca="1" si="111"/>
        <v>0</v>
      </c>
      <c r="AB358" s="228" t="str">
        <f t="shared" si="112"/>
        <v/>
      </c>
    </row>
    <row r="359" spans="1:28" s="227" customFormat="1" ht="20">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11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111"/>
        <v>0</v>
      </c>
      <c r="AB359" s="228" t="str">
        <f t="shared" si="112"/>
        <v/>
      </c>
    </row>
    <row r="360" spans="1:28" s="227" customFormat="1" ht="20">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11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111"/>
        <v>0</v>
      </c>
      <c r="AB360" s="228" t="str">
        <f t="shared" si="112"/>
        <v/>
      </c>
    </row>
    <row r="361" spans="1:28" s="227" customFormat="1" ht="20">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11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111"/>
        <v>0</v>
      </c>
      <c r="AB361" s="228" t="str">
        <f t="shared" si="112"/>
        <v/>
      </c>
    </row>
    <row r="362" spans="1:28" s="227" customFormat="1" ht="20">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11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111"/>
        <v>0</v>
      </c>
      <c r="AB362" s="228" t="str">
        <f t="shared" si="112"/>
        <v/>
      </c>
    </row>
    <row r="363" spans="1:28" s="227" customFormat="1" ht="20">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11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111"/>
        <v>0</v>
      </c>
      <c r="AB363" s="228" t="str">
        <f t="shared" si="112"/>
        <v/>
      </c>
    </row>
    <row r="364" spans="1:28" s="227" customFormat="1" ht="20">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11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111"/>
        <v>0</v>
      </c>
      <c r="AB364" s="228" t="str">
        <f t="shared" si="112"/>
        <v/>
      </c>
    </row>
    <row r="365" spans="1:28" s="227" customFormat="1" ht="20">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11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111"/>
        <v>0</v>
      </c>
      <c r="AB365" s="228" t="str">
        <f t="shared" si="112"/>
        <v/>
      </c>
    </row>
    <row r="366" spans="1:28" s="227" customFormat="1" ht="20">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11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111"/>
        <v>0</v>
      </c>
      <c r="AB366" s="228" t="str">
        <f t="shared" si="112"/>
        <v/>
      </c>
    </row>
    <row r="367" spans="1:28" s="227" customFormat="1" ht="20">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11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111"/>
        <v>0</v>
      </c>
      <c r="AB367" s="228" t="str">
        <f t="shared" si="112"/>
        <v/>
      </c>
    </row>
    <row r="368" spans="1:28" s="227" customFormat="1" ht="20">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11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111"/>
        <v>0</v>
      </c>
      <c r="AB368" s="228" t="str">
        <f t="shared" si="112"/>
        <v/>
      </c>
    </row>
    <row r="369" spans="1:28" s="227" customFormat="1" ht="20">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11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111"/>
        <v>0</v>
      </c>
      <c r="AB369" s="228" t="str">
        <f t="shared" si="112"/>
        <v/>
      </c>
    </row>
    <row r="370" spans="1:28" s="227" customFormat="1" ht="20">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11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111"/>
        <v>0</v>
      </c>
      <c r="AB370" s="228" t="str">
        <f t="shared" si="112"/>
        <v/>
      </c>
    </row>
    <row r="371" spans="1:28" s="227" customFormat="1" ht="20">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11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111"/>
        <v>0</v>
      </c>
      <c r="AB371" s="228" t="str">
        <f t="shared" si="112"/>
        <v/>
      </c>
    </row>
    <row r="372" spans="1:28" s="227" customFormat="1" ht="20">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11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111"/>
        <v>0</v>
      </c>
      <c r="AB372" s="228" t="str">
        <f t="shared" si="112"/>
        <v/>
      </c>
    </row>
    <row r="373" spans="1:28" s="227" customFormat="1" ht="20">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11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111"/>
        <v>0</v>
      </c>
      <c r="AB373" s="228" t="str">
        <f t="shared" si="112"/>
        <v/>
      </c>
    </row>
    <row r="374" spans="1:28" s="227" customFormat="1" ht="20">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11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111"/>
        <v>0</v>
      </c>
      <c r="AB374" s="228" t="str">
        <f t="shared" si="112"/>
        <v/>
      </c>
    </row>
    <row r="375" spans="1:28" s="227" customFormat="1" ht="20">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11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111"/>
        <v>0</v>
      </c>
      <c r="AB375" s="228" t="str">
        <f t="shared" si="112"/>
        <v/>
      </c>
    </row>
    <row r="376" spans="1:28" s="227" customFormat="1" ht="20">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11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111"/>
        <v>0</v>
      </c>
      <c r="AB376" s="228" t="str">
        <f t="shared" si="112"/>
        <v/>
      </c>
    </row>
    <row r="377" spans="1:28" s="227" customFormat="1" ht="20">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11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111"/>
        <v>0</v>
      </c>
      <c r="AB377" s="228" t="str">
        <f t="shared" si="112"/>
        <v/>
      </c>
    </row>
    <row r="378" spans="1:28" s="227" customFormat="1" ht="20">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11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111"/>
        <v>0</v>
      </c>
      <c r="AB378" s="228" t="str">
        <f t="shared" si="112"/>
        <v/>
      </c>
    </row>
    <row r="379" spans="1:28" s="227" customFormat="1" ht="20">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11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111"/>
        <v>0</v>
      </c>
      <c r="AB379" s="228" t="str">
        <f t="shared" si="112"/>
        <v/>
      </c>
    </row>
    <row r="380" spans="1:28" s="227" customFormat="1" ht="20">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11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111"/>
        <v>0</v>
      </c>
      <c r="AB380" s="228" t="str">
        <f t="shared" si="112"/>
        <v/>
      </c>
    </row>
    <row r="381" spans="1:28" s="227" customFormat="1" ht="20">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11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111"/>
        <v>0</v>
      </c>
      <c r="AB381" s="228" t="str">
        <f t="shared" si="112"/>
        <v/>
      </c>
    </row>
    <row r="382" spans="1:28" s="227" customFormat="1" ht="20">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ref="S382" ca="1" si="113">IF(B382="","",IF(ISERROR(MATCH($E382,CL,0)),"Unknown",INDIRECT("'C'!$A$"&amp;MATCH($E382,CL,0)+1)))</f>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ref="X382" ca="1" si="114">IF(AND(C382="Smelter not listed",OR(LEN(D382)=0,LEN(E382)=0)),1,0)</f>
        <v>0</v>
      </c>
      <c r="AB382" s="228" t="str">
        <f t="shared" ref="AB382" si="115">B382&amp;C382</f>
        <v/>
      </c>
    </row>
    <row r="383" spans="1:28" s="227" customFormat="1" ht="20">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ref="S383:S414" ca="1" si="116">IF(B383="","",IF(ISERROR(MATCH($E383,CL,0)),"Unknown",INDIRECT("'C'!$A$"&amp;MATCH($E383,CL,0)+1)))</f>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ref="X383:X414" ca="1" si="117">IF(AND(C383="Smelter not listed",OR(LEN(D383)=0,LEN(E383)=0)),1,0)</f>
        <v>0</v>
      </c>
      <c r="AB383" s="228" t="str">
        <f t="shared" ref="AB383:AB414" si="118">B383&amp;C383</f>
        <v/>
      </c>
    </row>
    <row r="384" spans="1:28" s="227" customFormat="1" ht="20">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116"/>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117"/>
        <v>0</v>
      </c>
      <c r="AB384" s="228" t="str">
        <f t="shared" si="118"/>
        <v/>
      </c>
    </row>
    <row r="385" spans="1:28" s="227" customFormat="1" ht="20">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116"/>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117"/>
        <v>0</v>
      </c>
      <c r="AB385" s="228" t="str">
        <f t="shared" si="118"/>
        <v/>
      </c>
    </row>
    <row r="386" spans="1:28" s="227" customFormat="1" ht="20">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116"/>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117"/>
        <v>0</v>
      </c>
      <c r="AB386" s="228" t="str">
        <f t="shared" si="118"/>
        <v/>
      </c>
    </row>
    <row r="387" spans="1:28" s="227" customFormat="1" ht="20">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116"/>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117"/>
        <v>0</v>
      </c>
      <c r="AB387" s="228" t="str">
        <f t="shared" si="118"/>
        <v/>
      </c>
    </row>
    <row r="388" spans="1:28" s="227" customFormat="1" ht="20">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116"/>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117"/>
        <v>0</v>
      </c>
      <c r="AB388" s="228" t="str">
        <f t="shared" si="118"/>
        <v/>
      </c>
    </row>
    <row r="389" spans="1:28" s="227" customFormat="1" ht="20">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ca="1" si="116"/>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ca="1" si="117"/>
        <v>0</v>
      </c>
      <c r="AB389" s="228" t="str">
        <f t="shared" si="118"/>
        <v/>
      </c>
    </row>
    <row r="390" spans="1:28" s="227" customFormat="1" ht="20">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116"/>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ca="1" si="117"/>
        <v>0</v>
      </c>
      <c r="AB390" s="228" t="str">
        <f t="shared" si="118"/>
        <v/>
      </c>
    </row>
    <row r="391" spans="1:28" s="227" customFormat="1" ht="20">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11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117"/>
        <v>0</v>
      </c>
      <c r="AB391" s="228" t="str">
        <f t="shared" si="118"/>
        <v/>
      </c>
    </row>
    <row r="392" spans="1:28" s="227" customFormat="1" ht="20">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11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117"/>
        <v>0</v>
      </c>
      <c r="AB392" s="228" t="str">
        <f t="shared" si="118"/>
        <v/>
      </c>
    </row>
    <row r="393" spans="1:28" s="227" customFormat="1" ht="20">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11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117"/>
        <v>0</v>
      </c>
      <c r="AB393" s="228" t="str">
        <f t="shared" si="118"/>
        <v/>
      </c>
    </row>
    <row r="394" spans="1:28" s="227" customFormat="1" ht="20">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11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117"/>
        <v>0</v>
      </c>
      <c r="AB394" s="228" t="str">
        <f t="shared" si="118"/>
        <v/>
      </c>
    </row>
    <row r="395" spans="1:28" s="227" customFormat="1" ht="20">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11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117"/>
        <v>0</v>
      </c>
      <c r="AB395" s="228" t="str">
        <f t="shared" si="118"/>
        <v/>
      </c>
    </row>
    <row r="396" spans="1:28" s="227" customFormat="1" ht="20">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11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117"/>
        <v>0</v>
      </c>
      <c r="AB396" s="228" t="str">
        <f t="shared" si="118"/>
        <v/>
      </c>
    </row>
    <row r="397" spans="1:28" s="227" customFormat="1" ht="20">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11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117"/>
        <v>0</v>
      </c>
      <c r="AB397" s="228" t="str">
        <f t="shared" si="118"/>
        <v/>
      </c>
    </row>
    <row r="398" spans="1:28" s="227" customFormat="1" ht="20">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11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117"/>
        <v>0</v>
      </c>
      <c r="AB398" s="228" t="str">
        <f t="shared" si="118"/>
        <v/>
      </c>
    </row>
    <row r="399" spans="1:28" s="227" customFormat="1" ht="20">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11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117"/>
        <v>0</v>
      </c>
      <c r="AB399" s="228" t="str">
        <f t="shared" si="118"/>
        <v/>
      </c>
    </row>
    <row r="400" spans="1:28" s="227" customFormat="1" ht="20">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11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117"/>
        <v>0</v>
      </c>
      <c r="AB400" s="228" t="str">
        <f t="shared" si="118"/>
        <v/>
      </c>
    </row>
    <row r="401" spans="1:28" s="227" customFormat="1" ht="20">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11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117"/>
        <v>0</v>
      </c>
      <c r="AB401" s="228" t="str">
        <f t="shared" si="118"/>
        <v/>
      </c>
    </row>
    <row r="402" spans="1:28" s="227" customFormat="1" ht="20">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11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117"/>
        <v>0</v>
      </c>
      <c r="AB402" s="228" t="str">
        <f t="shared" si="118"/>
        <v/>
      </c>
    </row>
    <row r="403" spans="1:28" s="227" customFormat="1" ht="20">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11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117"/>
        <v>0</v>
      </c>
      <c r="AB403" s="228" t="str">
        <f t="shared" si="118"/>
        <v/>
      </c>
    </row>
    <row r="404" spans="1:28" s="227" customFormat="1" ht="20">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11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117"/>
        <v>0</v>
      </c>
      <c r="AB404" s="228" t="str">
        <f t="shared" si="118"/>
        <v/>
      </c>
    </row>
    <row r="405" spans="1:28" s="227" customFormat="1" ht="20">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11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117"/>
        <v>0</v>
      </c>
      <c r="AB405" s="228" t="str">
        <f t="shared" si="118"/>
        <v/>
      </c>
    </row>
    <row r="406" spans="1:28" s="227" customFormat="1" ht="20">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11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117"/>
        <v>0</v>
      </c>
      <c r="AB406" s="228" t="str">
        <f t="shared" si="118"/>
        <v/>
      </c>
    </row>
    <row r="407" spans="1:28" s="227" customFormat="1" ht="20">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11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117"/>
        <v>0</v>
      </c>
      <c r="AB407" s="228" t="str">
        <f t="shared" si="118"/>
        <v/>
      </c>
    </row>
    <row r="408" spans="1:28" s="227" customFormat="1" ht="20">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11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117"/>
        <v>0</v>
      </c>
      <c r="AB408" s="228" t="str">
        <f t="shared" si="118"/>
        <v/>
      </c>
    </row>
    <row r="409" spans="1:28" s="227" customFormat="1" ht="20">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11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117"/>
        <v>0</v>
      </c>
      <c r="AB409" s="228" t="str">
        <f t="shared" si="118"/>
        <v/>
      </c>
    </row>
    <row r="410" spans="1:28" s="227" customFormat="1" ht="20">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11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117"/>
        <v>0</v>
      </c>
      <c r="AB410" s="228" t="str">
        <f t="shared" si="118"/>
        <v/>
      </c>
    </row>
    <row r="411" spans="1:28" s="227" customFormat="1" ht="20">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11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117"/>
        <v>0</v>
      </c>
      <c r="AB411" s="228" t="str">
        <f t="shared" si="118"/>
        <v/>
      </c>
    </row>
    <row r="412" spans="1:28" s="227" customFormat="1" ht="20">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11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117"/>
        <v>0</v>
      </c>
      <c r="AB412" s="228" t="str">
        <f t="shared" si="118"/>
        <v/>
      </c>
    </row>
    <row r="413" spans="1:28" s="227" customFormat="1" ht="20">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11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117"/>
        <v>0</v>
      </c>
      <c r="AB413" s="228" t="str">
        <f t="shared" si="118"/>
        <v/>
      </c>
    </row>
    <row r="414" spans="1:28" s="227" customFormat="1" ht="20">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11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117"/>
        <v>0</v>
      </c>
      <c r="AB414" s="228" t="str">
        <f t="shared" si="118"/>
        <v/>
      </c>
    </row>
    <row r="415" spans="1:28" s="227" customFormat="1" ht="20">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ref="S415:S445" ca="1" si="119">IF(B415="","",IF(ISERROR(MATCH($E415,CL,0)),"Unknown",INDIRECT("'C'!$A$"&amp;MATCH($E415,CL,0)+1)))</f>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ref="X415:X445" ca="1" si="120">IF(AND(C415="Smelter not listed",OR(LEN(D415)=0,LEN(E415)=0)),1,0)</f>
        <v>0</v>
      </c>
      <c r="AB415" s="228" t="str">
        <f t="shared" ref="AB415:AB445" si="121">B415&amp;C415</f>
        <v/>
      </c>
    </row>
    <row r="416" spans="1:28" s="227" customFormat="1" ht="20">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119"/>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120"/>
        <v>0</v>
      </c>
      <c r="AB416" s="228" t="str">
        <f t="shared" si="121"/>
        <v/>
      </c>
    </row>
    <row r="417" spans="1:28" s="227" customFormat="1" ht="20">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119"/>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120"/>
        <v>0</v>
      </c>
      <c r="AB417" s="228" t="str">
        <f t="shared" si="121"/>
        <v/>
      </c>
    </row>
    <row r="418" spans="1:28" s="227" customFormat="1" ht="20">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119"/>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120"/>
        <v>0</v>
      </c>
      <c r="AB418" s="228" t="str">
        <f t="shared" si="121"/>
        <v/>
      </c>
    </row>
    <row r="419" spans="1:28" s="227" customFormat="1" ht="20">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119"/>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120"/>
        <v>0</v>
      </c>
      <c r="AB419" s="228" t="str">
        <f t="shared" si="121"/>
        <v/>
      </c>
    </row>
    <row r="420" spans="1:28" s="227" customFormat="1" ht="20">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119"/>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120"/>
        <v>0</v>
      </c>
      <c r="AB420" s="228" t="str">
        <f t="shared" si="121"/>
        <v/>
      </c>
    </row>
    <row r="421" spans="1:28" s="227" customFormat="1" ht="20">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119"/>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120"/>
        <v>0</v>
      </c>
      <c r="AB421" s="228" t="str">
        <f t="shared" si="121"/>
        <v/>
      </c>
    </row>
    <row r="422" spans="1:28" s="227" customFormat="1" ht="20">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119"/>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ca="1" si="120"/>
        <v>0</v>
      </c>
      <c r="AB422" s="228" t="str">
        <f t="shared" si="121"/>
        <v/>
      </c>
    </row>
    <row r="423" spans="1:28" s="227" customFormat="1" ht="20">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11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120"/>
        <v>0</v>
      </c>
      <c r="AB423" s="228" t="str">
        <f t="shared" si="121"/>
        <v/>
      </c>
    </row>
    <row r="424" spans="1:28" s="227" customFormat="1" ht="20">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11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120"/>
        <v>0</v>
      </c>
      <c r="AB424" s="228" t="str">
        <f t="shared" si="121"/>
        <v/>
      </c>
    </row>
    <row r="425" spans="1:28" s="227" customFormat="1" ht="20">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11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120"/>
        <v>0</v>
      </c>
      <c r="AB425" s="228" t="str">
        <f t="shared" si="121"/>
        <v/>
      </c>
    </row>
    <row r="426" spans="1:28" s="227" customFormat="1" ht="20">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11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120"/>
        <v>0</v>
      </c>
      <c r="AB426" s="228" t="str">
        <f t="shared" si="121"/>
        <v/>
      </c>
    </row>
    <row r="427" spans="1:28" s="227" customFormat="1" ht="20">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11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120"/>
        <v>0</v>
      </c>
      <c r="AB427" s="228" t="str">
        <f t="shared" si="121"/>
        <v/>
      </c>
    </row>
    <row r="428" spans="1:28" s="227" customFormat="1" ht="20">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11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120"/>
        <v>0</v>
      </c>
      <c r="AB428" s="228" t="str">
        <f t="shared" si="121"/>
        <v/>
      </c>
    </row>
    <row r="429" spans="1:28" s="227" customFormat="1" ht="20">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11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120"/>
        <v>0</v>
      </c>
      <c r="AB429" s="228" t="str">
        <f t="shared" si="121"/>
        <v/>
      </c>
    </row>
    <row r="430" spans="1:28" s="227" customFormat="1" ht="20">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11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120"/>
        <v>0</v>
      </c>
      <c r="AB430" s="228" t="str">
        <f t="shared" si="121"/>
        <v/>
      </c>
    </row>
    <row r="431" spans="1:28" s="227" customFormat="1" ht="20">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11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120"/>
        <v>0</v>
      </c>
      <c r="AB431" s="228" t="str">
        <f t="shared" si="121"/>
        <v/>
      </c>
    </row>
    <row r="432" spans="1:28" s="227" customFormat="1" ht="20">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11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120"/>
        <v>0</v>
      </c>
      <c r="AB432" s="228" t="str">
        <f t="shared" si="121"/>
        <v/>
      </c>
    </row>
    <row r="433" spans="1:28" s="227" customFormat="1" ht="20">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11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120"/>
        <v>0</v>
      </c>
      <c r="AB433" s="228" t="str">
        <f t="shared" si="121"/>
        <v/>
      </c>
    </row>
    <row r="434" spans="1:28" s="227" customFormat="1" ht="20">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11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120"/>
        <v>0</v>
      </c>
      <c r="AB434" s="228" t="str">
        <f t="shared" si="121"/>
        <v/>
      </c>
    </row>
    <row r="435" spans="1:28" s="227" customFormat="1" ht="20">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11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120"/>
        <v>0</v>
      </c>
      <c r="AB435" s="228" t="str">
        <f t="shared" si="121"/>
        <v/>
      </c>
    </row>
    <row r="436" spans="1:28" s="227" customFormat="1" ht="20">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11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120"/>
        <v>0</v>
      </c>
      <c r="AB436" s="228" t="str">
        <f t="shared" si="121"/>
        <v/>
      </c>
    </row>
    <row r="437" spans="1:28" s="227" customFormat="1" ht="20">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11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120"/>
        <v>0</v>
      </c>
      <c r="AB437" s="228" t="str">
        <f t="shared" si="121"/>
        <v/>
      </c>
    </row>
    <row r="438" spans="1:28" s="227" customFormat="1" ht="20">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11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120"/>
        <v>0</v>
      </c>
      <c r="AB438" s="228" t="str">
        <f t="shared" si="121"/>
        <v/>
      </c>
    </row>
    <row r="439" spans="1:28" s="227" customFormat="1" ht="20">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11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120"/>
        <v>0</v>
      </c>
      <c r="AB439" s="228" t="str">
        <f t="shared" si="121"/>
        <v/>
      </c>
    </row>
    <row r="440" spans="1:28" s="227" customFormat="1" ht="20">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11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120"/>
        <v>0</v>
      </c>
      <c r="AB440" s="228" t="str">
        <f t="shared" si="121"/>
        <v/>
      </c>
    </row>
    <row r="441" spans="1:28" s="227" customFormat="1" ht="20">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11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120"/>
        <v>0</v>
      </c>
      <c r="AB441" s="228" t="str">
        <f t="shared" si="121"/>
        <v/>
      </c>
    </row>
    <row r="442" spans="1:28" s="227" customFormat="1" ht="20">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11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120"/>
        <v>0</v>
      </c>
      <c r="AB442" s="228" t="str">
        <f t="shared" si="121"/>
        <v/>
      </c>
    </row>
    <row r="443" spans="1:28" s="227" customFormat="1" ht="20">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11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120"/>
        <v>0</v>
      </c>
      <c r="AB443" s="228" t="str">
        <f t="shared" si="121"/>
        <v/>
      </c>
    </row>
    <row r="444" spans="1:28" s="227" customFormat="1" ht="20">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11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120"/>
        <v>0</v>
      </c>
      <c r="AB444" s="228" t="str">
        <f t="shared" si="121"/>
        <v/>
      </c>
    </row>
    <row r="445" spans="1:28" s="227" customFormat="1" ht="20">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11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120"/>
        <v>0</v>
      </c>
      <c r="AB445" s="228" t="str">
        <f t="shared" si="121"/>
        <v/>
      </c>
    </row>
    <row r="446" spans="1:28" s="227" customFormat="1" ht="20">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ref="S446" ca="1" si="122">IF(B446="","",IF(ISERROR(MATCH($E446,CL,0)),"Unknown",INDIRECT("'C'!$A$"&amp;MATCH($E446,CL,0)+1)))</f>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ref="X446" ca="1" si="123">IF(AND(C446="Smelter not listed",OR(LEN(D446)=0,LEN(E446)=0)),1,0)</f>
        <v>0</v>
      </c>
      <c r="AB446" s="228" t="str">
        <f t="shared" ref="AB446" si="124">B446&amp;C446</f>
        <v/>
      </c>
    </row>
    <row r="447" spans="1:28" s="227" customFormat="1" ht="20">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ref="S447:S478" ca="1" si="125">IF(B447="","",IF(ISERROR(MATCH($E447,CL,0)),"Unknown",INDIRECT("'C'!$A$"&amp;MATCH($E447,CL,0)+1)))</f>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ref="X447:X478" ca="1" si="126">IF(AND(C447="Smelter not listed",OR(LEN(D447)=0,LEN(E447)=0)),1,0)</f>
        <v>0</v>
      </c>
      <c r="AB447" s="228" t="str">
        <f t="shared" ref="AB447:AB478" si="127">B447&amp;C447</f>
        <v/>
      </c>
    </row>
    <row r="448" spans="1:28" s="227" customFormat="1" ht="20">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125"/>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126"/>
        <v>0</v>
      </c>
      <c r="AB448" s="228" t="str">
        <f t="shared" si="127"/>
        <v/>
      </c>
    </row>
    <row r="449" spans="1:28" s="227" customFormat="1" ht="20">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125"/>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126"/>
        <v>0</v>
      </c>
      <c r="AB449" s="228" t="str">
        <f t="shared" si="127"/>
        <v/>
      </c>
    </row>
    <row r="450" spans="1:28" s="227" customFormat="1" ht="20">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125"/>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126"/>
        <v>0</v>
      </c>
      <c r="AB450" s="228" t="str">
        <f t="shared" si="127"/>
        <v/>
      </c>
    </row>
    <row r="451" spans="1:28" s="227" customFormat="1" ht="20">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125"/>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126"/>
        <v>0</v>
      </c>
      <c r="AB451" s="228" t="str">
        <f t="shared" si="127"/>
        <v/>
      </c>
    </row>
    <row r="452" spans="1:28" s="227" customFormat="1" ht="20">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125"/>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126"/>
        <v>0</v>
      </c>
      <c r="AB452" s="228" t="str">
        <f t="shared" si="127"/>
        <v/>
      </c>
    </row>
    <row r="453" spans="1:28" s="227" customFormat="1" ht="20">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ca="1" si="125"/>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ca="1" si="126"/>
        <v>0</v>
      </c>
      <c r="AB453" s="228" t="str">
        <f t="shared" si="127"/>
        <v/>
      </c>
    </row>
    <row r="454" spans="1:28" s="227" customFormat="1" ht="20">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ca="1" si="125"/>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ca="1" si="126"/>
        <v>0</v>
      </c>
      <c r="AB454" s="228" t="str">
        <f t="shared" si="127"/>
        <v/>
      </c>
    </row>
    <row r="455" spans="1:28" s="227" customFormat="1" ht="20">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12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126"/>
        <v>0</v>
      </c>
      <c r="AB455" s="228" t="str">
        <f t="shared" si="127"/>
        <v/>
      </c>
    </row>
    <row r="456" spans="1:28" s="227" customFormat="1" ht="20">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12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126"/>
        <v>0</v>
      </c>
      <c r="AB456" s="228" t="str">
        <f t="shared" si="127"/>
        <v/>
      </c>
    </row>
    <row r="457" spans="1:28" s="227" customFormat="1" ht="20">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12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126"/>
        <v>0</v>
      </c>
      <c r="AB457" s="228" t="str">
        <f t="shared" si="127"/>
        <v/>
      </c>
    </row>
    <row r="458" spans="1:28" s="227" customFormat="1" ht="20">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12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126"/>
        <v>0</v>
      </c>
      <c r="AB458" s="228" t="str">
        <f t="shared" si="127"/>
        <v/>
      </c>
    </row>
    <row r="459" spans="1:28" s="227" customFormat="1" ht="20">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12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126"/>
        <v>0</v>
      </c>
      <c r="AB459" s="228" t="str">
        <f t="shared" si="127"/>
        <v/>
      </c>
    </row>
    <row r="460" spans="1:28" s="227" customFormat="1" ht="20">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12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126"/>
        <v>0</v>
      </c>
      <c r="AB460" s="228" t="str">
        <f t="shared" si="127"/>
        <v/>
      </c>
    </row>
    <row r="461" spans="1:28" s="227" customFormat="1" ht="20">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12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126"/>
        <v>0</v>
      </c>
      <c r="AB461" s="228" t="str">
        <f t="shared" si="127"/>
        <v/>
      </c>
    </row>
    <row r="462" spans="1:28" s="227" customFormat="1" ht="20">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12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126"/>
        <v>0</v>
      </c>
      <c r="AB462" s="228" t="str">
        <f t="shared" si="127"/>
        <v/>
      </c>
    </row>
    <row r="463" spans="1:28" s="227" customFormat="1" ht="20">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12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126"/>
        <v>0</v>
      </c>
      <c r="AB463" s="228" t="str">
        <f t="shared" si="127"/>
        <v/>
      </c>
    </row>
    <row r="464" spans="1:28" s="227" customFormat="1" ht="20">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12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126"/>
        <v>0</v>
      </c>
      <c r="AB464" s="228" t="str">
        <f t="shared" si="127"/>
        <v/>
      </c>
    </row>
    <row r="465" spans="1:28" s="227" customFormat="1" ht="20">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12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126"/>
        <v>0</v>
      </c>
      <c r="AB465" s="228" t="str">
        <f t="shared" si="127"/>
        <v/>
      </c>
    </row>
    <row r="466" spans="1:28" s="227" customFormat="1" ht="20">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12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126"/>
        <v>0</v>
      </c>
      <c r="AB466" s="228" t="str">
        <f t="shared" si="127"/>
        <v/>
      </c>
    </row>
    <row r="467" spans="1:28" s="227" customFormat="1" ht="20">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12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126"/>
        <v>0</v>
      </c>
      <c r="AB467" s="228" t="str">
        <f t="shared" si="127"/>
        <v/>
      </c>
    </row>
    <row r="468" spans="1:28" s="227" customFormat="1" ht="20">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12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126"/>
        <v>0</v>
      </c>
      <c r="AB468" s="228" t="str">
        <f t="shared" si="127"/>
        <v/>
      </c>
    </row>
    <row r="469" spans="1:28" s="227" customFormat="1" ht="20">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12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126"/>
        <v>0</v>
      </c>
      <c r="AB469" s="228" t="str">
        <f t="shared" si="127"/>
        <v/>
      </c>
    </row>
    <row r="470" spans="1:28" s="227" customFormat="1" ht="20">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12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126"/>
        <v>0</v>
      </c>
      <c r="AB470" s="228" t="str">
        <f t="shared" si="127"/>
        <v/>
      </c>
    </row>
    <row r="471" spans="1:28" s="227" customFormat="1" ht="20">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12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126"/>
        <v>0</v>
      </c>
      <c r="AB471" s="228" t="str">
        <f t="shared" si="127"/>
        <v/>
      </c>
    </row>
    <row r="472" spans="1:28" s="227" customFormat="1" ht="20">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12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126"/>
        <v>0</v>
      </c>
      <c r="AB472" s="228" t="str">
        <f t="shared" si="127"/>
        <v/>
      </c>
    </row>
    <row r="473" spans="1:28" s="227" customFormat="1" ht="20">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12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126"/>
        <v>0</v>
      </c>
      <c r="AB473" s="228" t="str">
        <f t="shared" si="127"/>
        <v/>
      </c>
    </row>
    <row r="474" spans="1:28" s="227" customFormat="1" ht="20">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12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126"/>
        <v>0</v>
      </c>
      <c r="AB474" s="228" t="str">
        <f t="shared" si="127"/>
        <v/>
      </c>
    </row>
    <row r="475" spans="1:28" s="227" customFormat="1" ht="20">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12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126"/>
        <v>0</v>
      </c>
      <c r="AB475" s="228" t="str">
        <f t="shared" si="127"/>
        <v/>
      </c>
    </row>
    <row r="476" spans="1:28" s="227" customFormat="1" ht="20">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12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126"/>
        <v>0</v>
      </c>
      <c r="AB476" s="228" t="str">
        <f t="shared" si="127"/>
        <v/>
      </c>
    </row>
    <row r="477" spans="1:28" s="227" customFormat="1" ht="20">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12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126"/>
        <v>0</v>
      </c>
      <c r="AB477" s="228" t="str">
        <f t="shared" si="127"/>
        <v/>
      </c>
    </row>
    <row r="478" spans="1:28" s="227" customFormat="1" ht="20">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12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126"/>
        <v>0</v>
      </c>
      <c r="AB478" s="228" t="str">
        <f t="shared" si="127"/>
        <v/>
      </c>
    </row>
    <row r="479" spans="1:28" s="227" customFormat="1" ht="20">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ref="S479:S509" ca="1" si="128">IF(B479="","",IF(ISERROR(MATCH($E479,CL,0)),"Unknown",INDIRECT("'C'!$A$"&amp;MATCH($E479,CL,0)+1)))</f>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ref="X479:X509" ca="1" si="129">IF(AND(C479="Smelter not listed",OR(LEN(D479)=0,LEN(E479)=0)),1,0)</f>
        <v>0</v>
      </c>
      <c r="AB479" s="228" t="str">
        <f t="shared" ref="AB479:AB509" si="130">B479&amp;C479</f>
        <v/>
      </c>
    </row>
    <row r="480" spans="1:28" s="227" customFormat="1" ht="20">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128"/>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129"/>
        <v>0</v>
      </c>
      <c r="AB480" s="228" t="str">
        <f t="shared" si="130"/>
        <v/>
      </c>
    </row>
    <row r="481" spans="1:28" s="227" customFormat="1" ht="20">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128"/>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129"/>
        <v>0</v>
      </c>
      <c r="AB481" s="228" t="str">
        <f t="shared" si="130"/>
        <v/>
      </c>
    </row>
    <row r="482" spans="1:28" s="227" customFormat="1" ht="20">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128"/>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129"/>
        <v>0</v>
      </c>
      <c r="AB482" s="228" t="str">
        <f t="shared" si="130"/>
        <v/>
      </c>
    </row>
    <row r="483" spans="1:28" s="227" customFormat="1" ht="20">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128"/>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129"/>
        <v>0</v>
      </c>
      <c r="AB483" s="228" t="str">
        <f t="shared" si="130"/>
        <v/>
      </c>
    </row>
    <row r="484" spans="1:28" s="227" customFormat="1" ht="20">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128"/>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129"/>
        <v>0</v>
      </c>
      <c r="AB484" s="228" t="str">
        <f t="shared" si="130"/>
        <v/>
      </c>
    </row>
    <row r="485" spans="1:28" s="227" customFormat="1" ht="20">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128"/>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129"/>
        <v>0</v>
      </c>
      <c r="AB485" s="228" t="str">
        <f t="shared" si="130"/>
        <v/>
      </c>
    </row>
    <row r="486" spans="1:28" s="227" customFormat="1" ht="20">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128"/>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ca="1" si="129"/>
        <v>0</v>
      </c>
      <c r="AB486" s="228" t="str">
        <f t="shared" si="130"/>
        <v/>
      </c>
    </row>
    <row r="487" spans="1:28" s="227" customFormat="1" ht="20">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12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129"/>
        <v>0</v>
      </c>
      <c r="AB487" s="228" t="str">
        <f t="shared" si="130"/>
        <v/>
      </c>
    </row>
    <row r="488" spans="1:28" s="227" customFormat="1" ht="20">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12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129"/>
        <v>0</v>
      </c>
      <c r="AB488" s="228" t="str">
        <f t="shared" si="130"/>
        <v/>
      </c>
    </row>
    <row r="489" spans="1:28" s="227" customFormat="1" ht="20">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12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129"/>
        <v>0</v>
      </c>
      <c r="AB489" s="228" t="str">
        <f t="shared" si="130"/>
        <v/>
      </c>
    </row>
    <row r="490" spans="1:28" s="227" customFormat="1" ht="20">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12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129"/>
        <v>0</v>
      </c>
      <c r="AB490" s="228" t="str">
        <f t="shared" si="130"/>
        <v/>
      </c>
    </row>
    <row r="491" spans="1:28" s="227" customFormat="1" ht="20">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12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129"/>
        <v>0</v>
      </c>
      <c r="AB491" s="228" t="str">
        <f t="shared" si="130"/>
        <v/>
      </c>
    </row>
    <row r="492" spans="1:28" s="227" customFormat="1" ht="20">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12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129"/>
        <v>0</v>
      </c>
      <c r="AB492" s="228" t="str">
        <f t="shared" si="130"/>
        <v/>
      </c>
    </row>
    <row r="493" spans="1:28" s="227" customFormat="1" ht="20">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12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129"/>
        <v>0</v>
      </c>
      <c r="AB493" s="228" t="str">
        <f t="shared" si="130"/>
        <v/>
      </c>
    </row>
    <row r="494" spans="1:28" s="227" customFormat="1" ht="20">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12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129"/>
        <v>0</v>
      </c>
      <c r="AB494" s="228" t="str">
        <f t="shared" si="130"/>
        <v/>
      </c>
    </row>
    <row r="495" spans="1:28" s="227" customFormat="1" ht="20">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12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129"/>
        <v>0</v>
      </c>
      <c r="AB495" s="228" t="str">
        <f t="shared" si="130"/>
        <v/>
      </c>
    </row>
    <row r="496" spans="1:28" s="227" customFormat="1" ht="20">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12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129"/>
        <v>0</v>
      </c>
      <c r="AB496" s="228" t="str">
        <f t="shared" si="130"/>
        <v/>
      </c>
    </row>
    <row r="497" spans="1:28" s="227" customFormat="1" ht="20">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12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129"/>
        <v>0</v>
      </c>
      <c r="AB497" s="228" t="str">
        <f t="shared" si="130"/>
        <v/>
      </c>
    </row>
    <row r="498" spans="1:28" s="227" customFormat="1" ht="20">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12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129"/>
        <v>0</v>
      </c>
      <c r="AB498" s="228" t="str">
        <f t="shared" si="130"/>
        <v/>
      </c>
    </row>
    <row r="499" spans="1:28" s="227" customFormat="1" ht="20">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12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129"/>
        <v>0</v>
      </c>
      <c r="AB499" s="228" t="str">
        <f t="shared" si="130"/>
        <v/>
      </c>
    </row>
    <row r="500" spans="1:28" s="227" customFormat="1" ht="20">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12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129"/>
        <v>0</v>
      </c>
      <c r="AB500" s="228" t="str">
        <f t="shared" si="130"/>
        <v/>
      </c>
    </row>
    <row r="501" spans="1:28" s="227" customFormat="1" ht="20">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12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129"/>
        <v>0</v>
      </c>
      <c r="AB501" s="228" t="str">
        <f t="shared" si="130"/>
        <v/>
      </c>
    </row>
    <row r="502" spans="1:28" s="227" customFormat="1" ht="20">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12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129"/>
        <v>0</v>
      </c>
      <c r="AB502" s="228" t="str">
        <f t="shared" si="130"/>
        <v/>
      </c>
    </row>
    <row r="503" spans="1:28" s="227" customFormat="1" ht="20">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12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129"/>
        <v>0</v>
      </c>
      <c r="AB503" s="228" t="str">
        <f t="shared" si="130"/>
        <v/>
      </c>
    </row>
    <row r="504" spans="1:28" s="227" customFormat="1" ht="20">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12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129"/>
        <v>0</v>
      </c>
      <c r="AB504" s="228" t="str">
        <f t="shared" si="130"/>
        <v/>
      </c>
    </row>
    <row r="505" spans="1:28" s="227" customFormat="1" ht="20">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12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129"/>
        <v>0</v>
      </c>
      <c r="AB505" s="228" t="str">
        <f t="shared" si="130"/>
        <v/>
      </c>
    </row>
    <row r="506" spans="1:28" s="227" customFormat="1" ht="20">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12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129"/>
        <v>0</v>
      </c>
      <c r="AB506" s="228" t="str">
        <f t="shared" si="130"/>
        <v/>
      </c>
    </row>
    <row r="507" spans="1:28" s="227" customFormat="1" ht="20">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12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129"/>
        <v>0</v>
      </c>
      <c r="AB507" s="228" t="str">
        <f t="shared" si="130"/>
        <v/>
      </c>
    </row>
    <row r="508" spans="1:28" s="227" customFormat="1" ht="20">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12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129"/>
        <v>0</v>
      </c>
      <c r="AB508" s="228" t="str">
        <f t="shared" si="130"/>
        <v/>
      </c>
    </row>
    <row r="509" spans="1:28" s="227" customFormat="1" ht="20">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12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129"/>
        <v>0</v>
      </c>
      <c r="AB509" s="228" t="str">
        <f t="shared" si="130"/>
        <v/>
      </c>
    </row>
    <row r="510" spans="1:28" s="227" customFormat="1" ht="20">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ref="S510" ca="1" si="131">IF(B510="","",IF(ISERROR(MATCH($E510,CL,0)),"Unknown",INDIRECT("'C'!$A$"&amp;MATCH($E510,CL,0)+1)))</f>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ref="X510" ca="1" si="132">IF(AND(C510="Smelter not listed",OR(LEN(D510)=0,LEN(E510)=0)),1,0)</f>
        <v>0</v>
      </c>
      <c r="AB510" s="228" t="str">
        <f t="shared" ref="AB510" si="133">B510&amp;C510</f>
        <v/>
      </c>
    </row>
    <row r="511" spans="1:28" s="227" customFormat="1" ht="20">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ref="S511:S542" ca="1" si="134">IF(B511="","",IF(ISERROR(MATCH($E511,CL,0)),"Unknown",INDIRECT("'C'!$A$"&amp;MATCH($E511,CL,0)+1)))</f>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ref="X511:X542" ca="1" si="135">IF(AND(C511="Smelter not listed",OR(LEN(D511)=0,LEN(E511)=0)),1,0)</f>
        <v>0</v>
      </c>
      <c r="AB511" s="228" t="str">
        <f t="shared" ref="AB511:AB542" si="136">B511&amp;C511</f>
        <v/>
      </c>
    </row>
    <row r="512" spans="1:28" s="227" customFormat="1" ht="20">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134"/>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135"/>
        <v>0</v>
      </c>
      <c r="AB512" s="228" t="str">
        <f t="shared" si="136"/>
        <v/>
      </c>
    </row>
    <row r="513" spans="1:28" s="227" customFormat="1" ht="20">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134"/>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135"/>
        <v>0</v>
      </c>
      <c r="AB513" s="228" t="str">
        <f t="shared" si="136"/>
        <v/>
      </c>
    </row>
    <row r="514" spans="1:28" s="227" customFormat="1" ht="20">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134"/>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135"/>
        <v>0</v>
      </c>
      <c r="AB514" s="228" t="str">
        <f t="shared" si="136"/>
        <v/>
      </c>
    </row>
    <row r="515" spans="1:28" s="227" customFormat="1" ht="20">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134"/>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135"/>
        <v>0</v>
      </c>
      <c r="AB515" s="228" t="str">
        <f t="shared" si="136"/>
        <v/>
      </c>
    </row>
    <row r="516" spans="1:28" s="227" customFormat="1" ht="20">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134"/>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135"/>
        <v>0</v>
      </c>
      <c r="AB516" s="228" t="str">
        <f t="shared" si="136"/>
        <v/>
      </c>
    </row>
    <row r="517" spans="1:28" s="227" customFormat="1" ht="20">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ca="1" si="134"/>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ca="1" si="135"/>
        <v>0</v>
      </c>
      <c r="AB517" s="228" t="str">
        <f t="shared" si="136"/>
        <v/>
      </c>
    </row>
    <row r="518" spans="1:28" s="227" customFormat="1" ht="20">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134"/>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ca="1" si="135"/>
        <v>0</v>
      </c>
      <c r="AB518" s="228" t="str">
        <f t="shared" si="136"/>
        <v/>
      </c>
    </row>
    <row r="519" spans="1:28" s="227" customFormat="1" ht="20">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13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135"/>
        <v>0</v>
      </c>
      <c r="AB519" s="228" t="str">
        <f t="shared" si="136"/>
        <v/>
      </c>
    </row>
    <row r="520" spans="1:28" s="227" customFormat="1" ht="20">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13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135"/>
        <v>0</v>
      </c>
      <c r="AB520" s="228" t="str">
        <f t="shared" si="136"/>
        <v/>
      </c>
    </row>
    <row r="521" spans="1:28" s="227" customFormat="1" ht="20">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13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135"/>
        <v>0</v>
      </c>
      <c r="AB521" s="228" t="str">
        <f t="shared" si="136"/>
        <v/>
      </c>
    </row>
    <row r="522" spans="1:28" s="227" customFormat="1" ht="20">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13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135"/>
        <v>0</v>
      </c>
      <c r="AB522" s="228" t="str">
        <f t="shared" si="136"/>
        <v/>
      </c>
    </row>
    <row r="523" spans="1:28" s="227" customFormat="1" ht="20">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13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135"/>
        <v>0</v>
      </c>
      <c r="AB523" s="228" t="str">
        <f t="shared" si="136"/>
        <v/>
      </c>
    </row>
    <row r="524" spans="1:28" s="227" customFormat="1" ht="20">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13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135"/>
        <v>0</v>
      </c>
      <c r="AB524" s="228" t="str">
        <f t="shared" si="136"/>
        <v/>
      </c>
    </row>
    <row r="525" spans="1:28" s="227" customFormat="1" ht="20">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13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135"/>
        <v>0</v>
      </c>
      <c r="AB525" s="228" t="str">
        <f t="shared" si="136"/>
        <v/>
      </c>
    </row>
    <row r="526" spans="1:28" s="227" customFormat="1" ht="20">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13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135"/>
        <v>0</v>
      </c>
      <c r="AB526" s="228" t="str">
        <f t="shared" si="136"/>
        <v/>
      </c>
    </row>
    <row r="527" spans="1:28" s="227" customFormat="1" ht="20">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13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135"/>
        <v>0</v>
      </c>
      <c r="AB527" s="228" t="str">
        <f t="shared" si="136"/>
        <v/>
      </c>
    </row>
    <row r="528" spans="1:28" s="227" customFormat="1" ht="20">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13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135"/>
        <v>0</v>
      </c>
      <c r="AB528" s="228" t="str">
        <f t="shared" si="136"/>
        <v/>
      </c>
    </row>
    <row r="529" spans="1:28" s="227" customFormat="1" ht="20">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13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135"/>
        <v>0</v>
      </c>
      <c r="AB529" s="228" t="str">
        <f t="shared" si="136"/>
        <v/>
      </c>
    </row>
    <row r="530" spans="1:28" s="227" customFormat="1" ht="20">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13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135"/>
        <v>0</v>
      </c>
      <c r="AB530" s="228" t="str">
        <f t="shared" si="136"/>
        <v/>
      </c>
    </row>
    <row r="531" spans="1:28" s="227" customFormat="1" ht="20">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13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135"/>
        <v>0</v>
      </c>
      <c r="AB531" s="228" t="str">
        <f t="shared" si="136"/>
        <v/>
      </c>
    </row>
    <row r="532" spans="1:28" s="227" customFormat="1" ht="20">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13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135"/>
        <v>0</v>
      </c>
      <c r="AB532" s="228" t="str">
        <f t="shared" si="136"/>
        <v/>
      </c>
    </row>
    <row r="533" spans="1:28" s="227" customFormat="1" ht="20">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13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135"/>
        <v>0</v>
      </c>
      <c r="AB533" s="228" t="str">
        <f t="shared" si="136"/>
        <v/>
      </c>
    </row>
    <row r="534" spans="1:28" s="227" customFormat="1" ht="20">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13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135"/>
        <v>0</v>
      </c>
      <c r="AB534" s="228" t="str">
        <f t="shared" si="136"/>
        <v/>
      </c>
    </row>
    <row r="535" spans="1:28" s="227" customFormat="1" ht="20">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13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135"/>
        <v>0</v>
      </c>
      <c r="AB535" s="228" t="str">
        <f t="shared" si="136"/>
        <v/>
      </c>
    </row>
    <row r="536" spans="1:28" s="227" customFormat="1" ht="20">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13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135"/>
        <v>0</v>
      </c>
      <c r="AB536" s="228" t="str">
        <f t="shared" si="136"/>
        <v/>
      </c>
    </row>
    <row r="537" spans="1:28" s="227" customFormat="1" ht="20">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13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135"/>
        <v>0</v>
      </c>
      <c r="AB537" s="228" t="str">
        <f t="shared" si="136"/>
        <v/>
      </c>
    </row>
    <row r="538" spans="1:28" s="227" customFormat="1" ht="20">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13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135"/>
        <v>0</v>
      </c>
      <c r="AB538" s="228" t="str">
        <f t="shared" si="136"/>
        <v/>
      </c>
    </row>
    <row r="539" spans="1:28" s="227" customFormat="1" ht="20">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13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135"/>
        <v>0</v>
      </c>
      <c r="AB539" s="228" t="str">
        <f t="shared" si="136"/>
        <v/>
      </c>
    </row>
    <row r="540" spans="1:28" s="227" customFormat="1" ht="20">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13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135"/>
        <v>0</v>
      </c>
      <c r="AB540" s="228" t="str">
        <f t="shared" si="136"/>
        <v/>
      </c>
    </row>
    <row r="541" spans="1:28" s="227" customFormat="1" ht="20">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13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135"/>
        <v>0</v>
      </c>
      <c r="AB541" s="228" t="str">
        <f t="shared" si="136"/>
        <v/>
      </c>
    </row>
    <row r="542" spans="1:28" s="227" customFormat="1" ht="20">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13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135"/>
        <v>0</v>
      </c>
      <c r="AB542" s="228" t="str">
        <f t="shared" si="136"/>
        <v/>
      </c>
    </row>
    <row r="543" spans="1:28" s="227" customFormat="1" ht="20">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ref="S543:S573" ca="1" si="137">IF(B543="","",IF(ISERROR(MATCH($E543,CL,0)),"Unknown",INDIRECT("'C'!$A$"&amp;MATCH($E543,CL,0)+1)))</f>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ref="X543:X573" ca="1" si="138">IF(AND(C543="Smelter not listed",OR(LEN(D543)=0,LEN(E543)=0)),1,0)</f>
        <v>0</v>
      </c>
      <c r="AB543" s="228" t="str">
        <f t="shared" ref="AB543:AB573" si="139">B543&amp;C543</f>
        <v/>
      </c>
    </row>
    <row r="544" spans="1:28" s="227" customFormat="1" ht="20">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137"/>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138"/>
        <v>0</v>
      </c>
      <c r="AB544" s="228" t="str">
        <f t="shared" si="139"/>
        <v/>
      </c>
    </row>
    <row r="545" spans="1:28" s="227" customFormat="1" ht="20">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137"/>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138"/>
        <v>0</v>
      </c>
      <c r="AB545" s="228" t="str">
        <f t="shared" si="139"/>
        <v/>
      </c>
    </row>
    <row r="546" spans="1:28" s="227" customFormat="1" ht="20">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137"/>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138"/>
        <v>0</v>
      </c>
      <c r="AB546" s="228" t="str">
        <f t="shared" si="139"/>
        <v/>
      </c>
    </row>
    <row r="547" spans="1:28" s="227" customFormat="1" ht="20">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137"/>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138"/>
        <v>0</v>
      </c>
      <c r="AB547" s="228" t="str">
        <f t="shared" si="139"/>
        <v/>
      </c>
    </row>
    <row r="548" spans="1:28" s="227" customFormat="1" ht="20">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137"/>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138"/>
        <v>0</v>
      </c>
      <c r="AB548" s="228" t="str">
        <f t="shared" si="139"/>
        <v/>
      </c>
    </row>
    <row r="549" spans="1:28" s="227" customFormat="1" ht="20">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137"/>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138"/>
        <v>0</v>
      </c>
      <c r="AB549" s="228" t="str">
        <f t="shared" si="139"/>
        <v/>
      </c>
    </row>
    <row r="550" spans="1:28" s="227" customFormat="1" ht="20">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ca="1" si="137"/>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ca="1" si="138"/>
        <v>0</v>
      </c>
      <c r="AB550" s="228" t="str">
        <f t="shared" si="139"/>
        <v/>
      </c>
    </row>
    <row r="551" spans="1:28" s="227" customFormat="1" ht="20">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13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138"/>
        <v>0</v>
      </c>
      <c r="AB551" s="228" t="str">
        <f t="shared" si="139"/>
        <v/>
      </c>
    </row>
    <row r="552" spans="1:28" s="227" customFormat="1" ht="20">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13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138"/>
        <v>0</v>
      </c>
      <c r="AB552" s="228" t="str">
        <f t="shared" si="139"/>
        <v/>
      </c>
    </row>
    <row r="553" spans="1:28" s="227" customFormat="1" ht="20">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13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138"/>
        <v>0</v>
      </c>
      <c r="AB553" s="228" t="str">
        <f t="shared" si="139"/>
        <v/>
      </c>
    </row>
    <row r="554" spans="1:28" s="227" customFormat="1" ht="20">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13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138"/>
        <v>0</v>
      </c>
      <c r="AB554" s="228" t="str">
        <f t="shared" si="139"/>
        <v/>
      </c>
    </row>
    <row r="555" spans="1:28" s="227" customFormat="1" ht="20">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13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138"/>
        <v>0</v>
      </c>
      <c r="AB555" s="228" t="str">
        <f t="shared" si="139"/>
        <v/>
      </c>
    </row>
    <row r="556" spans="1:28" s="227" customFormat="1" ht="20">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13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138"/>
        <v>0</v>
      </c>
      <c r="AB556" s="228" t="str">
        <f t="shared" si="139"/>
        <v/>
      </c>
    </row>
    <row r="557" spans="1:28" s="227" customFormat="1" ht="20">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13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138"/>
        <v>0</v>
      </c>
      <c r="AB557" s="228" t="str">
        <f t="shared" si="139"/>
        <v/>
      </c>
    </row>
    <row r="558" spans="1:28" s="227" customFormat="1" ht="20">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13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138"/>
        <v>0</v>
      </c>
      <c r="AB558" s="228" t="str">
        <f t="shared" si="139"/>
        <v/>
      </c>
    </row>
    <row r="559" spans="1:28" s="227" customFormat="1" ht="20">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13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138"/>
        <v>0</v>
      </c>
      <c r="AB559" s="228" t="str">
        <f t="shared" si="139"/>
        <v/>
      </c>
    </row>
    <row r="560" spans="1:28" s="227" customFormat="1" ht="20">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13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138"/>
        <v>0</v>
      </c>
      <c r="AB560" s="228" t="str">
        <f t="shared" si="139"/>
        <v/>
      </c>
    </row>
    <row r="561" spans="1:28" s="227" customFormat="1" ht="20">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13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138"/>
        <v>0</v>
      </c>
      <c r="AB561" s="228" t="str">
        <f t="shared" si="139"/>
        <v/>
      </c>
    </row>
    <row r="562" spans="1:28" s="227" customFormat="1" ht="20">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13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138"/>
        <v>0</v>
      </c>
      <c r="AB562" s="228" t="str">
        <f t="shared" si="139"/>
        <v/>
      </c>
    </row>
    <row r="563" spans="1:28" s="227" customFormat="1" ht="20">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13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138"/>
        <v>0</v>
      </c>
      <c r="AB563" s="228" t="str">
        <f t="shared" si="139"/>
        <v/>
      </c>
    </row>
    <row r="564" spans="1:28" s="227" customFormat="1" ht="20">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13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138"/>
        <v>0</v>
      </c>
      <c r="AB564" s="228" t="str">
        <f t="shared" si="139"/>
        <v/>
      </c>
    </row>
    <row r="565" spans="1:28" s="227" customFormat="1" ht="20">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13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138"/>
        <v>0</v>
      </c>
      <c r="AB565" s="228" t="str">
        <f t="shared" si="139"/>
        <v/>
      </c>
    </row>
    <row r="566" spans="1:28" s="227" customFormat="1" ht="20">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13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138"/>
        <v>0</v>
      </c>
      <c r="AB566" s="228" t="str">
        <f t="shared" si="139"/>
        <v/>
      </c>
    </row>
    <row r="567" spans="1:28" s="227" customFormat="1" ht="20">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13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138"/>
        <v>0</v>
      </c>
      <c r="AB567" s="228" t="str">
        <f t="shared" si="139"/>
        <v/>
      </c>
    </row>
    <row r="568" spans="1:28" s="227" customFormat="1" ht="20">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13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138"/>
        <v>0</v>
      </c>
      <c r="AB568" s="228" t="str">
        <f t="shared" si="139"/>
        <v/>
      </c>
    </row>
    <row r="569" spans="1:28" s="227" customFormat="1" ht="20">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13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138"/>
        <v>0</v>
      </c>
      <c r="AB569" s="228" t="str">
        <f t="shared" si="139"/>
        <v/>
      </c>
    </row>
    <row r="570" spans="1:28" s="227" customFormat="1" ht="20">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13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138"/>
        <v>0</v>
      </c>
      <c r="AB570" s="228" t="str">
        <f t="shared" si="139"/>
        <v/>
      </c>
    </row>
    <row r="571" spans="1:28" s="227" customFormat="1" ht="20">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13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138"/>
        <v>0</v>
      </c>
      <c r="AB571" s="228" t="str">
        <f t="shared" si="139"/>
        <v/>
      </c>
    </row>
    <row r="572" spans="1:28" s="227" customFormat="1" ht="20">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13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138"/>
        <v>0</v>
      </c>
      <c r="AB572" s="228" t="str">
        <f t="shared" si="139"/>
        <v/>
      </c>
    </row>
    <row r="573" spans="1:28" s="227" customFormat="1" ht="20">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13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138"/>
        <v>0</v>
      </c>
      <c r="AB573" s="228" t="str">
        <f t="shared" si="139"/>
        <v/>
      </c>
    </row>
    <row r="574" spans="1:28" s="227" customFormat="1" ht="20">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ref="S574" ca="1" si="140">IF(B574="","",IF(ISERROR(MATCH($E574,CL,0)),"Unknown",INDIRECT("'C'!$A$"&amp;MATCH($E574,CL,0)+1)))</f>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ref="X574" ca="1" si="141">IF(AND(C574="Smelter not listed",OR(LEN(D574)=0,LEN(E574)=0)),1,0)</f>
        <v>0</v>
      </c>
      <c r="AB574" s="228" t="str">
        <f t="shared" ref="AB574" si="142">B574&amp;C574</f>
        <v/>
      </c>
    </row>
    <row r="575" spans="1:28" s="227" customFormat="1" ht="20">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ref="S575:S606" ca="1" si="143">IF(B575="","",IF(ISERROR(MATCH($E575,CL,0)),"Unknown",INDIRECT("'C'!$A$"&amp;MATCH($E575,CL,0)+1)))</f>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ref="X575:X606" ca="1" si="144">IF(AND(C575="Smelter not listed",OR(LEN(D575)=0,LEN(E575)=0)),1,0)</f>
        <v>0</v>
      </c>
      <c r="AB575" s="228" t="str">
        <f t="shared" ref="AB575:AB606" si="145">B575&amp;C575</f>
        <v/>
      </c>
    </row>
    <row r="576" spans="1:28" s="227" customFormat="1" ht="20">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143"/>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144"/>
        <v>0</v>
      </c>
      <c r="AB576" s="228" t="str">
        <f t="shared" si="145"/>
        <v/>
      </c>
    </row>
    <row r="577" spans="1:28" s="227" customFormat="1" ht="20">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143"/>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144"/>
        <v>0</v>
      </c>
      <c r="AB577" s="228" t="str">
        <f t="shared" si="145"/>
        <v/>
      </c>
    </row>
    <row r="578" spans="1:28" s="227" customFormat="1" ht="20">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143"/>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144"/>
        <v>0</v>
      </c>
      <c r="AB578" s="228" t="str">
        <f t="shared" si="145"/>
        <v/>
      </c>
    </row>
    <row r="579" spans="1:28" s="227" customFormat="1" ht="20">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143"/>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144"/>
        <v>0</v>
      </c>
      <c r="AB579" s="228" t="str">
        <f t="shared" si="145"/>
        <v/>
      </c>
    </row>
    <row r="580" spans="1:28" s="227" customFormat="1" ht="20">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143"/>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144"/>
        <v>0</v>
      </c>
      <c r="AB580" s="228" t="str">
        <f t="shared" si="145"/>
        <v/>
      </c>
    </row>
    <row r="581" spans="1:28" s="227" customFormat="1" ht="20">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ca="1" si="143"/>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ca="1" si="144"/>
        <v>0</v>
      </c>
      <c r="AB581" s="228" t="str">
        <f t="shared" si="145"/>
        <v/>
      </c>
    </row>
    <row r="582" spans="1:28" s="227" customFormat="1" ht="20">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t="shared" ca="1" si="143"/>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t="shared" ca="1" si="144"/>
        <v>0</v>
      </c>
      <c r="AB582" s="228" t="str">
        <f t="shared" si="145"/>
        <v/>
      </c>
    </row>
    <row r="583" spans="1:28" s="227" customFormat="1" ht="20">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t="shared" ca="1" si="143"/>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t="shared" ca="1" si="144"/>
        <v>0</v>
      </c>
      <c r="AB583" s="228" t="str">
        <f t="shared" si="145"/>
        <v/>
      </c>
    </row>
    <row r="584" spans="1:28" s="227" customFormat="1" ht="20">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t="shared" ca="1" si="143"/>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t="shared" ca="1" si="144"/>
        <v>0</v>
      </c>
      <c r="AB584" s="228" t="str">
        <f t="shared" si="145"/>
        <v/>
      </c>
    </row>
    <row r="585" spans="1:28" s="227" customFormat="1" ht="20">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ca="1" si="143"/>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t="shared" ca="1" si="144"/>
        <v>0</v>
      </c>
      <c r="AB585" s="228" t="str">
        <f t="shared" si="145"/>
        <v/>
      </c>
    </row>
    <row r="586" spans="1:28" s="227" customFormat="1" ht="20">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ca="1" si="143"/>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ca="1" si="144"/>
        <v>0</v>
      </c>
      <c r="AB586" s="228" t="str">
        <f t="shared" si="145"/>
        <v/>
      </c>
    </row>
    <row r="587" spans="1:28" s="227" customFormat="1" ht="20">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143"/>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ca="1" si="144"/>
        <v>0</v>
      </c>
      <c r="AB587" s="228" t="str">
        <f t="shared" si="145"/>
        <v/>
      </c>
    </row>
    <row r="588" spans="1:28" s="227" customFormat="1" ht="20">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143"/>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144"/>
        <v>0</v>
      </c>
      <c r="AB588" s="228" t="str">
        <f t="shared" si="145"/>
        <v/>
      </c>
    </row>
    <row r="589" spans="1:28" s="227" customFormat="1" ht="20">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143"/>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144"/>
        <v>0</v>
      </c>
      <c r="AB589" s="228" t="str">
        <f t="shared" si="145"/>
        <v/>
      </c>
    </row>
    <row r="590" spans="1:28" s="227" customFormat="1" ht="20">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143"/>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144"/>
        <v>0</v>
      </c>
      <c r="AB590" s="228" t="str">
        <f t="shared" si="145"/>
        <v/>
      </c>
    </row>
    <row r="591" spans="1:28" s="227" customFormat="1" ht="20">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143"/>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144"/>
        <v>0</v>
      </c>
      <c r="AB591" s="228" t="str">
        <f t="shared" si="145"/>
        <v/>
      </c>
    </row>
    <row r="592" spans="1:28" s="227" customFormat="1" ht="20">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143"/>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144"/>
        <v>0</v>
      </c>
      <c r="AB592" s="228" t="str">
        <f t="shared" si="145"/>
        <v/>
      </c>
    </row>
    <row r="593" spans="1:28" s="227" customFormat="1" ht="20">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143"/>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144"/>
        <v>0</v>
      </c>
      <c r="AB593" s="228" t="str">
        <f t="shared" si="145"/>
        <v/>
      </c>
    </row>
    <row r="594" spans="1:28" s="227" customFormat="1" ht="20">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143"/>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144"/>
        <v>0</v>
      </c>
      <c r="AB594" s="228" t="str">
        <f t="shared" si="145"/>
        <v/>
      </c>
    </row>
    <row r="595" spans="1:28" s="227" customFormat="1" ht="20">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143"/>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144"/>
        <v>0</v>
      </c>
      <c r="AB595" s="228" t="str">
        <f t="shared" si="145"/>
        <v/>
      </c>
    </row>
    <row r="596" spans="1:28" s="227" customFormat="1" ht="20">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143"/>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144"/>
        <v>0</v>
      </c>
      <c r="AB596" s="228" t="str">
        <f t="shared" si="145"/>
        <v/>
      </c>
    </row>
    <row r="597" spans="1:28" s="227" customFormat="1" ht="20">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143"/>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144"/>
        <v>0</v>
      </c>
      <c r="AB597" s="228" t="str">
        <f t="shared" si="145"/>
        <v/>
      </c>
    </row>
    <row r="598" spans="1:28" s="227" customFormat="1" ht="20">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143"/>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144"/>
        <v>0</v>
      </c>
      <c r="AB598" s="228" t="str">
        <f t="shared" si="145"/>
        <v/>
      </c>
    </row>
    <row r="599" spans="1:28" s="227" customFormat="1" ht="20">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143"/>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144"/>
        <v>0</v>
      </c>
      <c r="AB599" s="228" t="str">
        <f t="shared" si="145"/>
        <v/>
      </c>
    </row>
    <row r="600" spans="1:28" s="227" customFormat="1" ht="20">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143"/>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144"/>
        <v>0</v>
      </c>
      <c r="AB600" s="228" t="str">
        <f t="shared" si="145"/>
        <v/>
      </c>
    </row>
    <row r="601" spans="1:28" s="227" customFormat="1" ht="20">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143"/>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144"/>
        <v>0</v>
      </c>
      <c r="AB601" s="228" t="str">
        <f t="shared" si="145"/>
        <v/>
      </c>
    </row>
    <row r="602" spans="1:28" s="227" customFormat="1" ht="20">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143"/>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144"/>
        <v>0</v>
      </c>
      <c r="AB602" s="228" t="str">
        <f t="shared" si="145"/>
        <v/>
      </c>
    </row>
    <row r="603" spans="1:28" s="227" customFormat="1" ht="20">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143"/>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144"/>
        <v>0</v>
      </c>
      <c r="AB603" s="228" t="str">
        <f t="shared" si="145"/>
        <v/>
      </c>
    </row>
    <row r="604" spans="1:28" s="227" customFormat="1" ht="20">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143"/>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144"/>
        <v>0</v>
      </c>
      <c r="AB604" s="228" t="str">
        <f t="shared" si="145"/>
        <v/>
      </c>
    </row>
    <row r="605" spans="1:28" s="227" customFormat="1" ht="20">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143"/>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144"/>
        <v>0</v>
      </c>
      <c r="AB605" s="228" t="str">
        <f t="shared" si="145"/>
        <v/>
      </c>
    </row>
    <row r="606" spans="1:28" s="227" customFormat="1" ht="20">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143"/>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144"/>
        <v>0</v>
      </c>
      <c r="AB606" s="228" t="str">
        <f t="shared" si="145"/>
        <v/>
      </c>
    </row>
    <row r="607" spans="1:28" s="227" customFormat="1" ht="20">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ref="S607:S637" ca="1" si="146">IF(B607="","",IF(ISERROR(MATCH($E607,CL,0)),"Unknown",INDIRECT("'C'!$A$"&amp;MATCH($E607,CL,0)+1)))</f>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ref="X607:X637" ca="1" si="147">IF(AND(C607="Smelter not listed",OR(LEN(D607)=0,LEN(E607)=0)),1,0)</f>
        <v>0</v>
      </c>
      <c r="AB607" s="228" t="str">
        <f t="shared" ref="AB607:AB637" si="148">B607&amp;C607</f>
        <v/>
      </c>
    </row>
    <row r="608" spans="1:28" s="227" customFormat="1" ht="20">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14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147"/>
        <v>0</v>
      </c>
      <c r="AB608" s="228" t="str">
        <f t="shared" si="148"/>
        <v/>
      </c>
    </row>
    <row r="609" spans="1:28" s="227" customFormat="1" ht="20">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14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147"/>
        <v>0</v>
      </c>
      <c r="AB609" s="228" t="str">
        <f t="shared" si="148"/>
        <v/>
      </c>
    </row>
    <row r="610" spans="1:28" s="227" customFormat="1" ht="20">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14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147"/>
        <v>0</v>
      </c>
      <c r="AB610" s="228" t="str">
        <f t="shared" si="148"/>
        <v/>
      </c>
    </row>
    <row r="611" spans="1:28" s="227" customFormat="1" ht="20">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14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147"/>
        <v>0</v>
      </c>
      <c r="AB611" s="228" t="str">
        <f t="shared" si="148"/>
        <v/>
      </c>
    </row>
    <row r="612" spans="1:28" s="227" customFormat="1" ht="20">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14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147"/>
        <v>0</v>
      </c>
      <c r="AB612" s="228" t="str">
        <f t="shared" si="148"/>
        <v/>
      </c>
    </row>
    <row r="613" spans="1:28" s="227" customFormat="1" ht="20">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14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147"/>
        <v>0</v>
      </c>
      <c r="AB613" s="228" t="str">
        <f t="shared" si="148"/>
        <v/>
      </c>
    </row>
    <row r="614" spans="1:28" s="227" customFormat="1" ht="20">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14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147"/>
        <v>0</v>
      </c>
      <c r="AB614" s="228" t="str">
        <f t="shared" si="148"/>
        <v/>
      </c>
    </row>
    <row r="615" spans="1:28" s="227" customFormat="1" ht="20">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14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147"/>
        <v>0</v>
      </c>
      <c r="AB615" s="228" t="str">
        <f t="shared" si="148"/>
        <v/>
      </c>
    </row>
    <row r="616" spans="1:28" s="227" customFormat="1" ht="20">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14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147"/>
        <v>0</v>
      </c>
      <c r="AB616" s="228" t="str">
        <f t="shared" si="148"/>
        <v/>
      </c>
    </row>
    <row r="617" spans="1:28" s="227" customFormat="1" ht="20">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14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147"/>
        <v>0</v>
      </c>
      <c r="AB617" s="228" t="str">
        <f t="shared" si="148"/>
        <v/>
      </c>
    </row>
    <row r="618" spans="1:28" s="227" customFormat="1" ht="20">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14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147"/>
        <v>0</v>
      </c>
      <c r="AB618" s="228" t="str">
        <f t="shared" si="148"/>
        <v/>
      </c>
    </row>
    <row r="619" spans="1:28" s="227" customFormat="1" ht="20">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14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147"/>
        <v>0</v>
      </c>
      <c r="AB619" s="228" t="str">
        <f t="shared" si="148"/>
        <v/>
      </c>
    </row>
    <row r="620" spans="1:28" s="227" customFormat="1" ht="20">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14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147"/>
        <v>0</v>
      </c>
      <c r="AB620" s="228" t="str">
        <f t="shared" si="148"/>
        <v/>
      </c>
    </row>
    <row r="621" spans="1:28" s="227" customFormat="1" ht="20">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14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147"/>
        <v>0</v>
      </c>
      <c r="AB621" s="228" t="str">
        <f t="shared" si="148"/>
        <v/>
      </c>
    </row>
    <row r="622" spans="1:28" s="227" customFormat="1" ht="20">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14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147"/>
        <v>0</v>
      </c>
      <c r="AB622" s="228" t="str">
        <f t="shared" si="148"/>
        <v/>
      </c>
    </row>
    <row r="623" spans="1:28" s="227" customFormat="1" ht="20">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14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147"/>
        <v>0</v>
      </c>
      <c r="AB623" s="228" t="str">
        <f t="shared" si="148"/>
        <v/>
      </c>
    </row>
    <row r="624" spans="1:28" s="227" customFormat="1" ht="20">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14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147"/>
        <v>0</v>
      </c>
      <c r="AB624" s="228" t="str">
        <f t="shared" si="148"/>
        <v/>
      </c>
    </row>
    <row r="625" spans="1:28" s="227" customFormat="1" ht="20">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14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147"/>
        <v>0</v>
      </c>
      <c r="AB625" s="228" t="str">
        <f t="shared" si="148"/>
        <v/>
      </c>
    </row>
    <row r="626" spans="1:28" s="227" customFormat="1" ht="20">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14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147"/>
        <v>0</v>
      </c>
      <c r="AB626" s="228" t="str">
        <f t="shared" si="148"/>
        <v/>
      </c>
    </row>
    <row r="627" spans="1:28" s="227" customFormat="1" ht="20">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14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147"/>
        <v>0</v>
      </c>
      <c r="AB627" s="228" t="str">
        <f t="shared" si="148"/>
        <v/>
      </c>
    </row>
    <row r="628" spans="1:28" s="227" customFormat="1" ht="20">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14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147"/>
        <v>0</v>
      </c>
      <c r="AB628" s="228" t="str">
        <f t="shared" si="148"/>
        <v/>
      </c>
    </row>
    <row r="629" spans="1:28" s="227" customFormat="1" ht="20">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14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147"/>
        <v>0</v>
      </c>
      <c r="AB629" s="228" t="str">
        <f t="shared" si="148"/>
        <v/>
      </c>
    </row>
    <row r="630" spans="1:28" s="227" customFormat="1" ht="20">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14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147"/>
        <v>0</v>
      </c>
      <c r="AB630" s="228" t="str">
        <f t="shared" si="148"/>
        <v/>
      </c>
    </row>
    <row r="631" spans="1:28" s="227" customFormat="1" ht="20">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14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147"/>
        <v>0</v>
      </c>
      <c r="AB631" s="228" t="str">
        <f t="shared" si="148"/>
        <v/>
      </c>
    </row>
    <row r="632" spans="1:28" s="227" customFormat="1" ht="20">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14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147"/>
        <v>0</v>
      </c>
      <c r="AB632" s="228" t="str">
        <f t="shared" si="148"/>
        <v/>
      </c>
    </row>
    <row r="633" spans="1:28" s="227" customFormat="1" ht="20">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14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147"/>
        <v>0</v>
      </c>
      <c r="AB633" s="228" t="str">
        <f t="shared" si="148"/>
        <v/>
      </c>
    </row>
    <row r="634" spans="1:28" s="227" customFormat="1" ht="20">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14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147"/>
        <v>0</v>
      </c>
      <c r="AB634" s="228" t="str">
        <f t="shared" si="148"/>
        <v/>
      </c>
    </row>
    <row r="635" spans="1:28" s="227" customFormat="1" ht="20">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ca="1" si="146"/>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ca="1" si="147"/>
        <v>0</v>
      </c>
      <c r="AB635" s="228" t="str">
        <f t="shared" si="148"/>
        <v/>
      </c>
    </row>
    <row r="636" spans="1:28" s="227" customFormat="1" ht="20">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146"/>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ca="1" si="147"/>
        <v>0</v>
      </c>
      <c r="AB636" s="228" t="str">
        <f t="shared" si="148"/>
        <v/>
      </c>
    </row>
    <row r="637" spans="1:28" s="227" customFormat="1" ht="20">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146"/>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147"/>
        <v>0</v>
      </c>
      <c r="AB637" s="228" t="str">
        <f t="shared" si="148"/>
        <v/>
      </c>
    </row>
    <row r="638" spans="1:28" s="227" customFormat="1" ht="20">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ref="S638" ca="1" si="149">IF(B638="","",IF(ISERROR(MATCH($E638,CL,0)),"Unknown",INDIRECT("'C'!$A$"&amp;MATCH($E638,CL,0)+1)))</f>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ref="X638" ca="1" si="150">IF(AND(C638="Smelter not listed",OR(LEN(D638)=0,LEN(E638)=0)),1,0)</f>
        <v>0</v>
      </c>
      <c r="AB638" s="228" t="str">
        <f t="shared" ref="AB638" si="151">B638&amp;C638</f>
        <v/>
      </c>
    </row>
    <row r="639" spans="1:28" s="227" customFormat="1" ht="20">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ref="S639:S670" ca="1" si="152">IF(B639="","",IF(ISERROR(MATCH($E639,CL,0)),"Unknown",INDIRECT("'C'!$A$"&amp;MATCH($E639,CL,0)+1)))</f>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ref="X639:X670" ca="1" si="153">IF(AND(C639="Smelter not listed",OR(LEN(D639)=0,LEN(E639)=0)),1,0)</f>
        <v>0</v>
      </c>
      <c r="AB639" s="228" t="str">
        <f t="shared" ref="AB639:AB670" si="154">B639&amp;C639</f>
        <v/>
      </c>
    </row>
    <row r="640" spans="1:28" s="227" customFormat="1" ht="20">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15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153"/>
        <v>0</v>
      </c>
      <c r="AB640" s="228" t="str">
        <f t="shared" si="154"/>
        <v/>
      </c>
    </row>
    <row r="641" spans="1:28" s="227" customFormat="1" ht="20">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15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153"/>
        <v>0</v>
      </c>
      <c r="AB641" s="228" t="str">
        <f t="shared" si="154"/>
        <v/>
      </c>
    </row>
    <row r="642" spans="1:28" s="227" customFormat="1" ht="20">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15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153"/>
        <v>0</v>
      </c>
      <c r="AB642" s="228" t="str">
        <f t="shared" si="154"/>
        <v/>
      </c>
    </row>
    <row r="643" spans="1:28" s="227" customFormat="1" ht="20">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15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153"/>
        <v>0</v>
      </c>
      <c r="AB643" s="228" t="str">
        <f t="shared" si="154"/>
        <v/>
      </c>
    </row>
    <row r="644" spans="1:28" s="227" customFormat="1" ht="20">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15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153"/>
        <v>0</v>
      </c>
      <c r="AB644" s="228" t="str">
        <f t="shared" si="154"/>
        <v/>
      </c>
    </row>
    <row r="645" spans="1:28" s="227" customFormat="1" ht="20">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15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153"/>
        <v>0</v>
      </c>
      <c r="AB645" s="228" t="str">
        <f t="shared" si="154"/>
        <v/>
      </c>
    </row>
    <row r="646" spans="1:28" s="227" customFormat="1" ht="20">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15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153"/>
        <v>0</v>
      </c>
      <c r="AB646" s="228" t="str">
        <f t="shared" si="154"/>
        <v/>
      </c>
    </row>
    <row r="647" spans="1:28" s="227" customFormat="1" ht="20">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15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153"/>
        <v>0</v>
      </c>
      <c r="AB647" s="228" t="str">
        <f t="shared" si="154"/>
        <v/>
      </c>
    </row>
    <row r="648" spans="1:28" s="227" customFormat="1" ht="20">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15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153"/>
        <v>0</v>
      </c>
      <c r="AB648" s="228" t="str">
        <f t="shared" si="154"/>
        <v/>
      </c>
    </row>
    <row r="649" spans="1:28" s="227" customFormat="1" ht="20">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15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153"/>
        <v>0</v>
      </c>
      <c r="AB649" s="228" t="str">
        <f t="shared" si="154"/>
        <v/>
      </c>
    </row>
    <row r="650" spans="1:28" s="227" customFormat="1" ht="20">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15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153"/>
        <v>0</v>
      </c>
      <c r="AB650" s="228" t="str">
        <f t="shared" si="154"/>
        <v/>
      </c>
    </row>
    <row r="651" spans="1:28" s="227" customFormat="1" ht="20">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15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153"/>
        <v>0</v>
      </c>
      <c r="AB651" s="228" t="str">
        <f t="shared" si="154"/>
        <v/>
      </c>
    </row>
    <row r="652" spans="1:28" s="227" customFormat="1" ht="20">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15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153"/>
        <v>0</v>
      </c>
      <c r="AB652" s="228" t="str">
        <f t="shared" si="154"/>
        <v/>
      </c>
    </row>
    <row r="653" spans="1:28" s="227" customFormat="1" ht="20">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15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153"/>
        <v>0</v>
      </c>
      <c r="AB653" s="228" t="str">
        <f t="shared" si="154"/>
        <v/>
      </c>
    </row>
    <row r="654" spans="1:28" s="227" customFormat="1" ht="20">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15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153"/>
        <v>0</v>
      </c>
      <c r="AB654" s="228" t="str">
        <f t="shared" si="154"/>
        <v/>
      </c>
    </row>
    <row r="655" spans="1:28" s="227" customFormat="1" ht="20">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15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153"/>
        <v>0</v>
      </c>
      <c r="AB655" s="228" t="str">
        <f t="shared" si="154"/>
        <v/>
      </c>
    </row>
    <row r="656" spans="1:28" s="227" customFormat="1" ht="20">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15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153"/>
        <v>0</v>
      </c>
      <c r="AB656" s="228" t="str">
        <f t="shared" si="154"/>
        <v/>
      </c>
    </row>
    <row r="657" spans="1:28" s="227" customFormat="1" ht="20">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15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153"/>
        <v>0</v>
      </c>
      <c r="AB657" s="228" t="str">
        <f t="shared" si="154"/>
        <v/>
      </c>
    </row>
    <row r="658" spans="1:28" s="227" customFormat="1" ht="20">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15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153"/>
        <v>0</v>
      </c>
      <c r="AB658" s="228" t="str">
        <f t="shared" si="154"/>
        <v/>
      </c>
    </row>
    <row r="659" spans="1:28" s="227" customFormat="1" ht="20">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15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153"/>
        <v>0</v>
      </c>
      <c r="AB659" s="228" t="str">
        <f t="shared" si="154"/>
        <v/>
      </c>
    </row>
    <row r="660" spans="1:28" s="227" customFormat="1" ht="20">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15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153"/>
        <v>0</v>
      </c>
      <c r="AB660" s="228" t="str">
        <f t="shared" si="154"/>
        <v/>
      </c>
    </row>
    <row r="661" spans="1:28" s="227" customFormat="1" ht="20">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15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153"/>
        <v>0</v>
      </c>
      <c r="AB661" s="228" t="str">
        <f t="shared" si="154"/>
        <v/>
      </c>
    </row>
    <row r="662" spans="1:28" s="227" customFormat="1" ht="20">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15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153"/>
        <v>0</v>
      </c>
      <c r="AB662" s="228" t="str">
        <f t="shared" si="154"/>
        <v/>
      </c>
    </row>
    <row r="663" spans="1:28" s="227" customFormat="1" ht="20">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15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153"/>
        <v>0</v>
      </c>
      <c r="AB663" s="228" t="str">
        <f t="shared" si="154"/>
        <v/>
      </c>
    </row>
    <row r="664" spans="1:28" s="227" customFormat="1" ht="20">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15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153"/>
        <v>0</v>
      </c>
      <c r="AB664" s="228" t="str">
        <f t="shared" si="154"/>
        <v/>
      </c>
    </row>
    <row r="665" spans="1:28" s="227" customFormat="1" ht="20">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15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153"/>
        <v>0</v>
      </c>
      <c r="AB665" s="228" t="str">
        <f t="shared" si="154"/>
        <v/>
      </c>
    </row>
    <row r="666" spans="1:28" s="227" customFormat="1" ht="20">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15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153"/>
        <v>0</v>
      </c>
      <c r="AB666" s="228" t="str">
        <f t="shared" si="154"/>
        <v/>
      </c>
    </row>
    <row r="667" spans="1:28" s="227" customFormat="1" ht="20">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15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153"/>
        <v>0</v>
      </c>
      <c r="AB667" s="228" t="str">
        <f t="shared" si="154"/>
        <v/>
      </c>
    </row>
    <row r="668" spans="1:28" s="227" customFormat="1" ht="20">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152"/>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ca="1" si="153"/>
        <v>0</v>
      </c>
      <c r="AB668" s="228" t="str">
        <f t="shared" si="154"/>
        <v/>
      </c>
    </row>
    <row r="669" spans="1:28" s="227" customFormat="1" ht="20">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152"/>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153"/>
        <v>0</v>
      </c>
      <c r="AB669" s="228" t="str">
        <f t="shared" si="154"/>
        <v/>
      </c>
    </row>
    <row r="670" spans="1:28" s="227" customFormat="1" ht="20">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152"/>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153"/>
        <v>0</v>
      </c>
      <c r="AB670" s="228" t="str">
        <f t="shared" si="154"/>
        <v/>
      </c>
    </row>
    <row r="671" spans="1:28" s="227" customFormat="1" ht="20">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ref="S671:S701" ca="1" si="155">IF(B671="","",IF(ISERROR(MATCH($E671,CL,0)),"Unknown",INDIRECT("'C'!$A$"&amp;MATCH($E671,CL,0)+1)))</f>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ref="X671:X701" ca="1" si="156">IF(AND(C671="Smelter not listed",OR(LEN(D671)=0,LEN(E671)=0)),1,0)</f>
        <v>0</v>
      </c>
      <c r="AB671" s="228" t="str">
        <f t="shared" ref="AB671:AB701" si="157">B671&amp;C671</f>
        <v/>
      </c>
    </row>
    <row r="672" spans="1:28" s="227" customFormat="1" ht="20">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15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156"/>
        <v>0</v>
      </c>
      <c r="AB672" s="228" t="str">
        <f t="shared" si="157"/>
        <v/>
      </c>
    </row>
    <row r="673" spans="1:28" s="227" customFormat="1" ht="20">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15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156"/>
        <v>0</v>
      </c>
      <c r="AB673" s="228" t="str">
        <f t="shared" si="157"/>
        <v/>
      </c>
    </row>
    <row r="674" spans="1:28" s="227" customFormat="1" ht="20">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15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156"/>
        <v>0</v>
      </c>
      <c r="AB674" s="228" t="str">
        <f t="shared" si="157"/>
        <v/>
      </c>
    </row>
    <row r="675" spans="1:28" s="227" customFormat="1" ht="20">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15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156"/>
        <v>0</v>
      </c>
      <c r="AB675" s="228" t="str">
        <f t="shared" si="157"/>
        <v/>
      </c>
    </row>
    <row r="676" spans="1:28" s="227" customFormat="1" ht="20">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15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156"/>
        <v>0</v>
      </c>
      <c r="AB676" s="228" t="str">
        <f t="shared" si="157"/>
        <v/>
      </c>
    </row>
    <row r="677" spans="1:28" s="227" customFormat="1" ht="20">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15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156"/>
        <v>0</v>
      </c>
      <c r="AB677" s="228" t="str">
        <f t="shared" si="157"/>
        <v/>
      </c>
    </row>
    <row r="678" spans="1:28" s="227" customFormat="1" ht="20">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15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156"/>
        <v>0</v>
      </c>
      <c r="AB678" s="228" t="str">
        <f t="shared" si="157"/>
        <v/>
      </c>
    </row>
    <row r="679" spans="1:28" s="227" customFormat="1" ht="20">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15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156"/>
        <v>0</v>
      </c>
      <c r="AB679" s="228" t="str">
        <f t="shared" si="157"/>
        <v/>
      </c>
    </row>
    <row r="680" spans="1:28" s="227" customFormat="1" ht="20">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15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156"/>
        <v>0</v>
      </c>
      <c r="AB680" s="228" t="str">
        <f t="shared" si="157"/>
        <v/>
      </c>
    </row>
    <row r="681" spans="1:28" s="227" customFormat="1" ht="20">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15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156"/>
        <v>0</v>
      </c>
      <c r="AB681" s="228" t="str">
        <f t="shared" si="157"/>
        <v/>
      </c>
    </row>
    <row r="682" spans="1:28" s="227" customFormat="1" ht="20">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15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156"/>
        <v>0</v>
      </c>
      <c r="AB682" s="228" t="str">
        <f t="shared" si="157"/>
        <v/>
      </c>
    </row>
    <row r="683" spans="1:28" s="227" customFormat="1" ht="20">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15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156"/>
        <v>0</v>
      </c>
      <c r="AB683" s="228" t="str">
        <f t="shared" si="157"/>
        <v/>
      </c>
    </row>
    <row r="684" spans="1:28" s="227" customFormat="1" ht="20">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15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156"/>
        <v>0</v>
      </c>
      <c r="AB684" s="228" t="str">
        <f t="shared" si="157"/>
        <v/>
      </c>
    </row>
    <row r="685" spans="1:28" s="227" customFormat="1" ht="20">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15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156"/>
        <v>0</v>
      </c>
      <c r="AB685" s="228" t="str">
        <f t="shared" si="157"/>
        <v/>
      </c>
    </row>
    <row r="686" spans="1:28" s="227" customFormat="1" ht="20">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15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156"/>
        <v>0</v>
      </c>
      <c r="AB686" s="228" t="str">
        <f t="shared" si="157"/>
        <v/>
      </c>
    </row>
    <row r="687" spans="1:28" s="227" customFormat="1" ht="20">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15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156"/>
        <v>0</v>
      </c>
      <c r="AB687" s="228" t="str">
        <f t="shared" si="157"/>
        <v/>
      </c>
    </row>
    <row r="688" spans="1:28" s="227" customFormat="1" ht="20">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15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156"/>
        <v>0</v>
      </c>
      <c r="AB688" s="228" t="str">
        <f t="shared" si="157"/>
        <v/>
      </c>
    </row>
    <row r="689" spans="1:28" s="227" customFormat="1" ht="20">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15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156"/>
        <v>0</v>
      </c>
      <c r="AB689" s="228" t="str">
        <f t="shared" si="157"/>
        <v/>
      </c>
    </row>
    <row r="690" spans="1:28" s="227" customFormat="1" ht="20">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15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156"/>
        <v>0</v>
      </c>
      <c r="AB690" s="228" t="str">
        <f t="shared" si="157"/>
        <v/>
      </c>
    </row>
    <row r="691" spans="1:28" s="227" customFormat="1" ht="20">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15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156"/>
        <v>0</v>
      </c>
      <c r="AB691" s="228" t="str">
        <f t="shared" si="157"/>
        <v/>
      </c>
    </row>
    <row r="692" spans="1:28" s="227" customFormat="1" ht="20">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15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156"/>
        <v>0</v>
      </c>
      <c r="AB692" s="228" t="str">
        <f t="shared" si="157"/>
        <v/>
      </c>
    </row>
    <row r="693" spans="1:28" s="227" customFormat="1" ht="20">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15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156"/>
        <v>0</v>
      </c>
      <c r="AB693" s="228" t="str">
        <f t="shared" si="157"/>
        <v/>
      </c>
    </row>
    <row r="694" spans="1:28" s="227" customFormat="1" ht="20">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15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156"/>
        <v>0</v>
      </c>
      <c r="AB694" s="228" t="str">
        <f t="shared" si="157"/>
        <v/>
      </c>
    </row>
    <row r="695" spans="1:28" s="227" customFormat="1" ht="20">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15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156"/>
        <v>0</v>
      </c>
      <c r="AB695" s="228" t="str">
        <f t="shared" si="157"/>
        <v/>
      </c>
    </row>
    <row r="696" spans="1:28" s="227" customFormat="1" ht="20">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15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156"/>
        <v>0</v>
      </c>
      <c r="AB696" s="228" t="str">
        <f t="shared" si="157"/>
        <v/>
      </c>
    </row>
    <row r="697" spans="1:28" s="227" customFormat="1" ht="20">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15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156"/>
        <v>0</v>
      </c>
      <c r="AB697" s="228" t="str">
        <f t="shared" si="157"/>
        <v/>
      </c>
    </row>
    <row r="698" spans="1:28" s="227" customFormat="1" ht="20">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15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156"/>
        <v>0</v>
      </c>
      <c r="AB698" s="228" t="str">
        <f t="shared" si="157"/>
        <v/>
      </c>
    </row>
    <row r="699" spans="1:28" s="227" customFormat="1" ht="20">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ca="1" si="155"/>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ca="1" si="156"/>
        <v>0</v>
      </c>
      <c r="AB699" s="228" t="str">
        <f t="shared" si="157"/>
        <v/>
      </c>
    </row>
    <row r="700" spans="1:28" s="227" customFormat="1" ht="20">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155"/>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ca="1" si="156"/>
        <v>0</v>
      </c>
      <c r="AB700" s="228" t="str">
        <f t="shared" si="157"/>
        <v/>
      </c>
    </row>
    <row r="701" spans="1:28" s="227" customFormat="1" ht="20">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55"/>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56"/>
        <v>0</v>
      </c>
      <c r="AB701" s="228" t="str">
        <f t="shared" si="157"/>
        <v/>
      </c>
    </row>
    <row r="702" spans="1:28" s="227" customFormat="1" ht="20">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ref="S702" ca="1" si="158">IF(B702="","",IF(ISERROR(MATCH($E702,CL,0)),"Unknown",INDIRECT("'C'!$A$"&amp;MATCH($E702,CL,0)+1)))</f>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ref="X702" ca="1" si="159">IF(AND(C702="Smelter not listed",OR(LEN(D702)=0,LEN(E702)=0)),1,0)</f>
        <v>0</v>
      </c>
      <c r="AB702" s="228" t="str">
        <f t="shared" ref="AB702" si="160">B702&amp;C702</f>
        <v/>
      </c>
    </row>
    <row r="703" spans="1:28" s="227" customFormat="1" ht="20">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ref="S703:S734" ca="1" si="161">IF(B703="","",IF(ISERROR(MATCH($E703,CL,0)),"Unknown",INDIRECT("'C'!$A$"&amp;MATCH($E703,CL,0)+1)))</f>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ref="X703:X734" ca="1" si="162">IF(AND(C703="Smelter not listed",OR(LEN(D703)=0,LEN(E703)=0)),1,0)</f>
        <v>0</v>
      </c>
      <c r="AB703" s="228" t="str">
        <f t="shared" ref="AB703:AB734" si="163">B703&amp;C703</f>
        <v/>
      </c>
    </row>
    <row r="704" spans="1:28" s="227" customFormat="1" ht="20">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6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62"/>
        <v>0</v>
      </c>
      <c r="AB704" s="228" t="str">
        <f t="shared" si="163"/>
        <v/>
      </c>
    </row>
    <row r="705" spans="1:28" s="227" customFormat="1" ht="20">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6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62"/>
        <v>0</v>
      </c>
      <c r="AB705" s="228" t="str">
        <f t="shared" si="163"/>
        <v/>
      </c>
    </row>
    <row r="706" spans="1:28" s="227" customFormat="1" ht="20">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6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62"/>
        <v>0</v>
      </c>
      <c r="AB706" s="228" t="str">
        <f t="shared" si="163"/>
        <v/>
      </c>
    </row>
    <row r="707" spans="1:28" s="227" customFormat="1" ht="20">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6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62"/>
        <v>0</v>
      </c>
      <c r="AB707" s="228" t="str">
        <f t="shared" si="163"/>
        <v/>
      </c>
    </row>
    <row r="708" spans="1:28" s="227" customFormat="1" ht="20">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6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62"/>
        <v>0</v>
      </c>
      <c r="AB708" s="228" t="str">
        <f t="shared" si="163"/>
        <v/>
      </c>
    </row>
    <row r="709" spans="1:28" s="227" customFormat="1" ht="20">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6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62"/>
        <v>0</v>
      </c>
      <c r="AB709" s="228" t="str">
        <f t="shared" si="163"/>
        <v/>
      </c>
    </row>
    <row r="710" spans="1:28" s="227" customFormat="1" ht="20">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6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62"/>
        <v>0</v>
      </c>
      <c r="AB710" s="228" t="str">
        <f t="shared" si="163"/>
        <v/>
      </c>
    </row>
    <row r="711" spans="1:28" s="227" customFormat="1" ht="20">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6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62"/>
        <v>0</v>
      </c>
      <c r="AB711" s="228" t="str">
        <f t="shared" si="163"/>
        <v/>
      </c>
    </row>
    <row r="712" spans="1:28" s="227" customFormat="1" ht="20">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6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62"/>
        <v>0</v>
      </c>
      <c r="AB712" s="228" t="str">
        <f t="shared" si="163"/>
        <v/>
      </c>
    </row>
    <row r="713" spans="1:28" s="227" customFormat="1" ht="20">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6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62"/>
        <v>0</v>
      </c>
      <c r="AB713" s="228" t="str">
        <f t="shared" si="163"/>
        <v/>
      </c>
    </row>
    <row r="714" spans="1:28" s="227" customFormat="1" ht="20">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6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62"/>
        <v>0</v>
      </c>
      <c r="AB714" s="228" t="str">
        <f t="shared" si="163"/>
        <v/>
      </c>
    </row>
    <row r="715" spans="1:28" s="227" customFormat="1" ht="20">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6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62"/>
        <v>0</v>
      </c>
      <c r="AB715" s="228" t="str">
        <f t="shared" si="163"/>
        <v/>
      </c>
    </row>
    <row r="716" spans="1:28" s="227" customFormat="1" ht="20">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6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62"/>
        <v>0</v>
      </c>
      <c r="AB716" s="228" t="str">
        <f t="shared" si="163"/>
        <v/>
      </c>
    </row>
    <row r="717" spans="1:28" s="227" customFormat="1" ht="20">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6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62"/>
        <v>0</v>
      </c>
      <c r="AB717" s="228" t="str">
        <f t="shared" si="163"/>
        <v/>
      </c>
    </row>
    <row r="718" spans="1:28" s="227" customFormat="1" ht="20">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6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62"/>
        <v>0</v>
      </c>
      <c r="AB718" s="228" t="str">
        <f t="shared" si="163"/>
        <v/>
      </c>
    </row>
    <row r="719" spans="1:28" s="227" customFormat="1" ht="20">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6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62"/>
        <v>0</v>
      </c>
      <c r="AB719" s="228" t="str">
        <f t="shared" si="163"/>
        <v/>
      </c>
    </row>
    <row r="720" spans="1:28" s="227" customFormat="1" ht="20">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6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62"/>
        <v>0</v>
      </c>
      <c r="AB720" s="228" t="str">
        <f t="shared" si="163"/>
        <v/>
      </c>
    </row>
    <row r="721" spans="1:28" s="227" customFormat="1" ht="20">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6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62"/>
        <v>0</v>
      </c>
      <c r="AB721" s="228" t="str">
        <f t="shared" si="163"/>
        <v/>
      </c>
    </row>
    <row r="722" spans="1:28" s="227" customFormat="1" ht="20">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6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62"/>
        <v>0</v>
      </c>
      <c r="AB722" s="228" t="str">
        <f t="shared" si="163"/>
        <v/>
      </c>
    </row>
    <row r="723" spans="1:28" s="227" customFormat="1" ht="20">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6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62"/>
        <v>0</v>
      </c>
      <c r="AB723" s="228" t="str">
        <f t="shared" si="163"/>
        <v/>
      </c>
    </row>
    <row r="724" spans="1:28" s="227" customFormat="1" ht="20">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6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62"/>
        <v>0</v>
      </c>
      <c r="AB724" s="228" t="str">
        <f t="shared" si="163"/>
        <v/>
      </c>
    </row>
    <row r="725" spans="1:28" s="227" customFormat="1" ht="20">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6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62"/>
        <v>0</v>
      </c>
      <c r="AB725" s="228" t="str">
        <f t="shared" si="163"/>
        <v/>
      </c>
    </row>
    <row r="726" spans="1:28" s="227" customFormat="1" ht="20">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6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62"/>
        <v>0</v>
      </c>
      <c r="AB726" s="228" t="str">
        <f t="shared" si="163"/>
        <v/>
      </c>
    </row>
    <row r="727" spans="1:28" s="227" customFormat="1" ht="20">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6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62"/>
        <v>0</v>
      </c>
      <c r="AB727" s="228" t="str">
        <f t="shared" si="163"/>
        <v/>
      </c>
    </row>
    <row r="728" spans="1:28" s="227" customFormat="1" ht="20">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6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62"/>
        <v>0</v>
      </c>
      <c r="AB728" s="228" t="str">
        <f t="shared" si="163"/>
        <v/>
      </c>
    </row>
    <row r="729" spans="1:28" s="227" customFormat="1" ht="20">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6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62"/>
        <v>0</v>
      </c>
      <c r="AB729" s="228" t="str">
        <f t="shared" si="163"/>
        <v/>
      </c>
    </row>
    <row r="730" spans="1:28" s="227" customFormat="1" ht="20">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6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62"/>
        <v>0</v>
      </c>
      <c r="AB730" s="228" t="str">
        <f t="shared" si="163"/>
        <v/>
      </c>
    </row>
    <row r="731" spans="1:28" s="227" customFormat="1" ht="20">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6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62"/>
        <v>0</v>
      </c>
      <c r="AB731" s="228" t="str">
        <f t="shared" si="163"/>
        <v/>
      </c>
    </row>
    <row r="732" spans="1:28" s="227" customFormat="1" ht="20">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161"/>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ca="1" si="162"/>
        <v>0</v>
      </c>
      <c r="AB732" s="228" t="str">
        <f t="shared" si="163"/>
        <v/>
      </c>
    </row>
    <row r="733" spans="1:28" s="227" customFormat="1" ht="20">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61"/>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62"/>
        <v>0</v>
      </c>
      <c r="AB733" s="228" t="str">
        <f t="shared" si="163"/>
        <v/>
      </c>
    </row>
    <row r="734" spans="1:28" s="227" customFormat="1" ht="20">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61"/>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62"/>
        <v>0</v>
      </c>
      <c r="AB734" s="228" t="str">
        <f t="shared" si="163"/>
        <v/>
      </c>
    </row>
    <row r="735" spans="1:28" s="227" customFormat="1" ht="20">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ref="S735:S765" ca="1" si="164">IF(B735="","",IF(ISERROR(MATCH($E735,CL,0)),"Unknown",INDIRECT("'C'!$A$"&amp;MATCH($E735,CL,0)+1)))</f>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ref="X735:X765" ca="1" si="165">IF(AND(C735="Smelter not listed",OR(LEN(D735)=0,LEN(E735)=0)),1,0)</f>
        <v>0</v>
      </c>
      <c r="AB735" s="228" t="str">
        <f t="shared" ref="AB735:AB765" si="166">B735&amp;C735</f>
        <v/>
      </c>
    </row>
    <row r="736" spans="1:28" s="227" customFormat="1" ht="20">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6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65"/>
        <v>0</v>
      </c>
      <c r="AB736" s="228" t="str">
        <f t="shared" si="166"/>
        <v/>
      </c>
    </row>
    <row r="737" spans="1:28" s="227" customFormat="1" ht="20">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6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65"/>
        <v>0</v>
      </c>
      <c r="AB737" s="228" t="str">
        <f t="shared" si="166"/>
        <v/>
      </c>
    </row>
    <row r="738" spans="1:28" s="227" customFormat="1" ht="20">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6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65"/>
        <v>0</v>
      </c>
      <c r="AB738" s="228" t="str">
        <f t="shared" si="166"/>
        <v/>
      </c>
    </row>
    <row r="739" spans="1:28" s="227" customFormat="1" ht="20">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6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65"/>
        <v>0</v>
      </c>
      <c r="AB739" s="228" t="str">
        <f t="shared" si="166"/>
        <v/>
      </c>
    </row>
    <row r="740" spans="1:28" s="227" customFormat="1" ht="20">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6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65"/>
        <v>0</v>
      </c>
      <c r="AB740" s="228" t="str">
        <f t="shared" si="166"/>
        <v/>
      </c>
    </row>
    <row r="741" spans="1:28" s="227" customFormat="1" ht="20">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6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65"/>
        <v>0</v>
      </c>
      <c r="AB741" s="228" t="str">
        <f t="shared" si="166"/>
        <v/>
      </c>
    </row>
    <row r="742" spans="1:28" s="227" customFormat="1" ht="20">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6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65"/>
        <v>0</v>
      </c>
      <c r="AB742" s="228" t="str">
        <f t="shared" si="166"/>
        <v/>
      </c>
    </row>
    <row r="743" spans="1:28" s="227" customFormat="1" ht="20">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6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65"/>
        <v>0</v>
      </c>
      <c r="AB743" s="228" t="str">
        <f t="shared" si="166"/>
        <v/>
      </c>
    </row>
    <row r="744" spans="1:28" s="227" customFormat="1" ht="20">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6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65"/>
        <v>0</v>
      </c>
      <c r="AB744" s="228" t="str">
        <f t="shared" si="166"/>
        <v/>
      </c>
    </row>
    <row r="745" spans="1:28" s="227" customFormat="1" ht="20">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6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65"/>
        <v>0</v>
      </c>
      <c r="AB745" s="228" t="str">
        <f t="shared" si="166"/>
        <v/>
      </c>
    </row>
    <row r="746" spans="1:28" s="227" customFormat="1" ht="20">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6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65"/>
        <v>0</v>
      </c>
      <c r="AB746" s="228" t="str">
        <f t="shared" si="166"/>
        <v/>
      </c>
    </row>
    <row r="747" spans="1:28" s="227" customFormat="1" ht="20">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6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65"/>
        <v>0</v>
      </c>
      <c r="AB747" s="228" t="str">
        <f t="shared" si="166"/>
        <v/>
      </c>
    </row>
    <row r="748" spans="1:28" s="227" customFormat="1" ht="20">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6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65"/>
        <v>0</v>
      </c>
      <c r="AB748" s="228" t="str">
        <f t="shared" si="166"/>
        <v/>
      </c>
    </row>
    <row r="749" spans="1:28" s="227" customFormat="1" ht="20">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6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65"/>
        <v>0</v>
      </c>
      <c r="AB749" s="228" t="str">
        <f t="shared" si="166"/>
        <v/>
      </c>
    </row>
    <row r="750" spans="1:28" s="227" customFormat="1" ht="20">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6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65"/>
        <v>0</v>
      </c>
      <c r="AB750" s="228" t="str">
        <f t="shared" si="166"/>
        <v/>
      </c>
    </row>
    <row r="751" spans="1:28" s="227" customFormat="1" ht="20">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6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65"/>
        <v>0</v>
      </c>
      <c r="AB751" s="228" t="str">
        <f t="shared" si="166"/>
        <v/>
      </c>
    </row>
    <row r="752" spans="1:28" s="227" customFormat="1" ht="20">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6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65"/>
        <v>0</v>
      </c>
      <c r="AB752" s="228" t="str">
        <f t="shared" si="166"/>
        <v/>
      </c>
    </row>
    <row r="753" spans="1:28" s="227" customFormat="1" ht="20">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6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65"/>
        <v>0</v>
      </c>
      <c r="AB753" s="228" t="str">
        <f t="shared" si="166"/>
        <v/>
      </c>
    </row>
    <row r="754" spans="1:28" s="227" customFormat="1" ht="20">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6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65"/>
        <v>0</v>
      </c>
      <c r="AB754" s="228" t="str">
        <f t="shared" si="166"/>
        <v/>
      </c>
    </row>
    <row r="755" spans="1:28" s="227" customFormat="1" ht="20">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6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65"/>
        <v>0</v>
      </c>
      <c r="AB755" s="228" t="str">
        <f t="shared" si="166"/>
        <v/>
      </c>
    </row>
    <row r="756" spans="1:28" s="227" customFormat="1" ht="20">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6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65"/>
        <v>0</v>
      </c>
      <c r="AB756" s="228" t="str">
        <f t="shared" si="166"/>
        <v/>
      </c>
    </row>
    <row r="757" spans="1:28" s="227" customFormat="1" ht="20">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6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65"/>
        <v>0</v>
      </c>
      <c r="AB757" s="228" t="str">
        <f t="shared" si="166"/>
        <v/>
      </c>
    </row>
    <row r="758" spans="1:28" s="227" customFormat="1" ht="20">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6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65"/>
        <v>0</v>
      </c>
      <c r="AB758" s="228" t="str">
        <f t="shared" si="166"/>
        <v/>
      </c>
    </row>
    <row r="759" spans="1:28" s="227" customFormat="1" ht="20">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6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65"/>
        <v>0</v>
      </c>
      <c r="AB759" s="228" t="str">
        <f t="shared" si="166"/>
        <v/>
      </c>
    </row>
    <row r="760" spans="1:28" s="227" customFormat="1" ht="20">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6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65"/>
        <v>0</v>
      </c>
      <c r="AB760" s="228" t="str">
        <f t="shared" si="166"/>
        <v/>
      </c>
    </row>
    <row r="761" spans="1:28" s="227" customFormat="1" ht="20">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6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65"/>
        <v>0</v>
      </c>
      <c r="AB761" s="228" t="str">
        <f t="shared" si="166"/>
        <v/>
      </c>
    </row>
    <row r="762" spans="1:28" s="227" customFormat="1" ht="20">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6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65"/>
        <v>0</v>
      </c>
      <c r="AB762" s="228" t="str">
        <f t="shared" si="166"/>
        <v/>
      </c>
    </row>
    <row r="763" spans="1:28" s="227" customFormat="1" ht="20">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ca="1" si="164"/>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ca="1" si="165"/>
        <v>0</v>
      </c>
      <c r="AB763" s="228" t="str">
        <f t="shared" si="166"/>
        <v/>
      </c>
    </row>
    <row r="764" spans="1:28" s="227" customFormat="1" ht="20">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64"/>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ca="1" si="165"/>
        <v>0</v>
      </c>
      <c r="AB764" s="228" t="str">
        <f t="shared" si="166"/>
        <v/>
      </c>
    </row>
    <row r="765" spans="1:28" s="227" customFormat="1" ht="20">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64"/>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65"/>
        <v>0</v>
      </c>
      <c r="AB765" s="228" t="str">
        <f t="shared" si="166"/>
        <v/>
      </c>
    </row>
    <row r="766" spans="1:28" s="227" customFormat="1" ht="20">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ref="S766" ca="1" si="167">IF(B766="","",IF(ISERROR(MATCH($E766,CL,0)),"Unknown",INDIRECT("'C'!$A$"&amp;MATCH($E766,CL,0)+1)))</f>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ref="X766" ca="1" si="168">IF(AND(C766="Smelter not listed",OR(LEN(D766)=0,LEN(E766)=0)),1,0)</f>
        <v>0</v>
      </c>
      <c r="AB766" s="228" t="str">
        <f t="shared" ref="AB766" si="169">B766&amp;C766</f>
        <v/>
      </c>
    </row>
    <row r="767" spans="1:28" s="227" customFormat="1" ht="20">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ref="S767:S798" ca="1" si="170">IF(B767="","",IF(ISERROR(MATCH($E767,CL,0)),"Unknown",INDIRECT("'C'!$A$"&amp;MATCH($E767,CL,0)+1)))</f>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ref="X767:X798" ca="1" si="171">IF(AND(C767="Smelter not listed",OR(LEN(D767)=0,LEN(E767)=0)),1,0)</f>
        <v>0</v>
      </c>
      <c r="AB767" s="228" t="str">
        <f t="shared" ref="AB767:AB798" si="172">B767&amp;C767</f>
        <v/>
      </c>
    </row>
    <row r="768" spans="1:28" s="227" customFormat="1" ht="20">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7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71"/>
        <v>0</v>
      </c>
      <c r="AB768" s="228" t="str">
        <f t="shared" si="172"/>
        <v/>
      </c>
    </row>
    <row r="769" spans="1:28" s="227" customFormat="1" ht="20">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7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71"/>
        <v>0</v>
      </c>
      <c r="AB769" s="228" t="str">
        <f t="shared" si="172"/>
        <v/>
      </c>
    </row>
    <row r="770" spans="1:28" s="227" customFormat="1" ht="20">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7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71"/>
        <v>0</v>
      </c>
      <c r="AB770" s="228" t="str">
        <f t="shared" si="172"/>
        <v/>
      </c>
    </row>
    <row r="771" spans="1:28" s="227" customFormat="1" ht="20">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7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71"/>
        <v>0</v>
      </c>
      <c r="AB771" s="228" t="str">
        <f t="shared" si="172"/>
        <v/>
      </c>
    </row>
    <row r="772" spans="1:28" s="227" customFormat="1" ht="20">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7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71"/>
        <v>0</v>
      </c>
      <c r="AB772" s="228" t="str">
        <f t="shared" si="172"/>
        <v/>
      </c>
    </row>
    <row r="773" spans="1:28" s="227" customFormat="1" ht="20">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7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71"/>
        <v>0</v>
      </c>
      <c r="AB773" s="228" t="str">
        <f t="shared" si="172"/>
        <v/>
      </c>
    </row>
    <row r="774" spans="1:28" s="227" customFormat="1" ht="20">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7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71"/>
        <v>0</v>
      </c>
      <c r="AB774" s="228" t="str">
        <f t="shared" si="172"/>
        <v/>
      </c>
    </row>
    <row r="775" spans="1:28" s="227" customFormat="1" ht="20">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7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71"/>
        <v>0</v>
      </c>
      <c r="AB775" s="228" t="str">
        <f t="shared" si="172"/>
        <v/>
      </c>
    </row>
    <row r="776" spans="1:28" s="227" customFormat="1" ht="20">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7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71"/>
        <v>0</v>
      </c>
      <c r="AB776" s="228" t="str">
        <f t="shared" si="172"/>
        <v/>
      </c>
    </row>
    <row r="777" spans="1:28" s="227" customFormat="1" ht="20">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7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71"/>
        <v>0</v>
      </c>
      <c r="AB777" s="228" t="str">
        <f t="shared" si="172"/>
        <v/>
      </c>
    </row>
    <row r="778" spans="1:28" s="227" customFormat="1" ht="20">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7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71"/>
        <v>0</v>
      </c>
      <c r="AB778" s="228" t="str">
        <f t="shared" si="172"/>
        <v/>
      </c>
    </row>
    <row r="779" spans="1:28" s="227" customFormat="1" ht="20">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7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71"/>
        <v>0</v>
      </c>
      <c r="AB779" s="228" t="str">
        <f t="shared" si="172"/>
        <v/>
      </c>
    </row>
    <row r="780" spans="1:28" s="227" customFormat="1" ht="20">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7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71"/>
        <v>0</v>
      </c>
      <c r="AB780" s="228" t="str">
        <f t="shared" si="172"/>
        <v/>
      </c>
    </row>
    <row r="781" spans="1:28" s="227" customFormat="1" ht="20">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7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71"/>
        <v>0</v>
      </c>
      <c r="AB781" s="228" t="str">
        <f t="shared" si="172"/>
        <v/>
      </c>
    </row>
    <row r="782" spans="1:28" s="227" customFormat="1" ht="20">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7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71"/>
        <v>0</v>
      </c>
      <c r="AB782" s="228" t="str">
        <f t="shared" si="172"/>
        <v/>
      </c>
    </row>
    <row r="783" spans="1:28" s="227" customFormat="1" ht="20">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7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71"/>
        <v>0</v>
      </c>
      <c r="AB783" s="228" t="str">
        <f t="shared" si="172"/>
        <v/>
      </c>
    </row>
    <row r="784" spans="1:28" s="227" customFormat="1" ht="20">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7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71"/>
        <v>0</v>
      </c>
      <c r="AB784" s="228" t="str">
        <f t="shared" si="172"/>
        <v/>
      </c>
    </row>
    <row r="785" spans="1:28" s="227" customFormat="1" ht="20">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7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71"/>
        <v>0</v>
      </c>
      <c r="AB785" s="228" t="str">
        <f t="shared" si="172"/>
        <v/>
      </c>
    </row>
    <row r="786" spans="1:28" s="227" customFormat="1" ht="20">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7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71"/>
        <v>0</v>
      </c>
      <c r="AB786" s="228" t="str">
        <f t="shared" si="172"/>
        <v/>
      </c>
    </row>
    <row r="787" spans="1:28" s="227" customFormat="1" ht="20">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7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71"/>
        <v>0</v>
      </c>
      <c r="AB787" s="228" t="str">
        <f t="shared" si="172"/>
        <v/>
      </c>
    </row>
    <row r="788" spans="1:28" s="227" customFormat="1" ht="20">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7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71"/>
        <v>0</v>
      </c>
      <c r="AB788" s="228" t="str">
        <f t="shared" si="172"/>
        <v/>
      </c>
    </row>
    <row r="789" spans="1:28" s="227" customFormat="1" ht="20">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7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71"/>
        <v>0</v>
      </c>
      <c r="AB789" s="228" t="str">
        <f t="shared" si="172"/>
        <v/>
      </c>
    </row>
    <row r="790" spans="1:28" s="227" customFormat="1" ht="20">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7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71"/>
        <v>0</v>
      </c>
      <c r="AB790" s="228" t="str">
        <f t="shared" si="172"/>
        <v/>
      </c>
    </row>
    <row r="791" spans="1:28" s="227" customFormat="1" ht="20">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7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71"/>
        <v>0</v>
      </c>
      <c r="AB791" s="228" t="str">
        <f t="shared" si="172"/>
        <v/>
      </c>
    </row>
    <row r="792" spans="1:28" s="227" customFormat="1" ht="20">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7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71"/>
        <v>0</v>
      </c>
      <c r="AB792" s="228" t="str">
        <f t="shared" si="172"/>
        <v/>
      </c>
    </row>
    <row r="793" spans="1:28" s="227" customFormat="1" ht="20">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7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71"/>
        <v>0</v>
      </c>
      <c r="AB793" s="228" t="str">
        <f t="shared" si="172"/>
        <v/>
      </c>
    </row>
    <row r="794" spans="1:28" s="227" customFormat="1" ht="20">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7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71"/>
        <v>0</v>
      </c>
      <c r="AB794" s="228" t="str">
        <f t="shared" si="172"/>
        <v/>
      </c>
    </row>
    <row r="795" spans="1:28" s="227" customFormat="1" ht="20">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7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71"/>
        <v>0</v>
      </c>
      <c r="AB795" s="228" t="str">
        <f t="shared" si="172"/>
        <v/>
      </c>
    </row>
    <row r="796" spans="1:28" s="227" customFormat="1" ht="20">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70"/>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ca="1" si="171"/>
        <v>0</v>
      </c>
      <c r="AB796" s="228" t="str">
        <f t="shared" si="172"/>
        <v/>
      </c>
    </row>
    <row r="797" spans="1:28" s="227" customFormat="1" ht="20">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70"/>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71"/>
        <v>0</v>
      </c>
      <c r="AB797" s="228" t="str">
        <f t="shared" si="172"/>
        <v/>
      </c>
    </row>
    <row r="798" spans="1:28" s="227" customFormat="1" ht="20">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70"/>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71"/>
        <v>0</v>
      </c>
      <c r="AB798" s="228" t="str">
        <f t="shared" si="172"/>
        <v/>
      </c>
    </row>
    <row r="799" spans="1:28" s="227" customFormat="1" ht="20">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ref="S799:S829" ca="1" si="173">IF(B799="","",IF(ISERROR(MATCH($E799,CL,0)),"Unknown",INDIRECT("'C'!$A$"&amp;MATCH($E799,CL,0)+1)))</f>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ref="X799:X829" ca="1" si="174">IF(AND(C799="Smelter not listed",OR(LEN(D799)=0,LEN(E799)=0)),1,0)</f>
        <v>0</v>
      </c>
      <c r="AB799" s="228" t="str">
        <f t="shared" ref="AB799:AB829" si="175">B799&amp;C799</f>
        <v/>
      </c>
    </row>
    <row r="800" spans="1:28" s="227" customFormat="1" ht="20">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7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74"/>
        <v>0</v>
      </c>
      <c r="AB800" s="228" t="str">
        <f t="shared" si="175"/>
        <v/>
      </c>
    </row>
    <row r="801" spans="1:28" s="227" customFormat="1" ht="20">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7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74"/>
        <v>0</v>
      </c>
      <c r="AB801" s="228" t="str">
        <f t="shared" si="175"/>
        <v/>
      </c>
    </row>
    <row r="802" spans="1:28" s="227" customFormat="1" ht="20">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7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74"/>
        <v>0</v>
      </c>
      <c r="AB802" s="228" t="str">
        <f t="shared" si="175"/>
        <v/>
      </c>
    </row>
    <row r="803" spans="1:28" s="227" customFormat="1" ht="20">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7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74"/>
        <v>0</v>
      </c>
      <c r="AB803" s="228" t="str">
        <f t="shared" si="175"/>
        <v/>
      </c>
    </row>
    <row r="804" spans="1:28" s="227" customFormat="1" ht="20">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7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74"/>
        <v>0</v>
      </c>
      <c r="AB804" s="228" t="str">
        <f t="shared" si="175"/>
        <v/>
      </c>
    </row>
    <row r="805" spans="1:28" s="227" customFormat="1" ht="20">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7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74"/>
        <v>0</v>
      </c>
      <c r="AB805" s="228" t="str">
        <f t="shared" si="175"/>
        <v/>
      </c>
    </row>
    <row r="806" spans="1:28" s="227" customFormat="1" ht="20">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7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74"/>
        <v>0</v>
      </c>
      <c r="AB806" s="228" t="str">
        <f t="shared" si="175"/>
        <v/>
      </c>
    </row>
    <row r="807" spans="1:28" s="227" customFormat="1" ht="20">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7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74"/>
        <v>0</v>
      </c>
      <c r="AB807" s="228" t="str">
        <f t="shared" si="175"/>
        <v/>
      </c>
    </row>
    <row r="808" spans="1:28" s="227" customFormat="1" ht="20">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7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74"/>
        <v>0</v>
      </c>
      <c r="AB808" s="228" t="str">
        <f t="shared" si="175"/>
        <v/>
      </c>
    </row>
    <row r="809" spans="1:28" s="227" customFormat="1" ht="20">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7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74"/>
        <v>0</v>
      </c>
      <c r="AB809" s="228" t="str">
        <f t="shared" si="175"/>
        <v/>
      </c>
    </row>
    <row r="810" spans="1:28" s="227" customFormat="1" ht="20">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7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74"/>
        <v>0</v>
      </c>
      <c r="AB810" s="228" t="str">
        <f t="shared" si="175"/>
        <v/>
      </c>
    </row>
    <row r="811" spans="1:28" s="227" customFormat="1" ht="20">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7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74"/>
        <v>0</v>
      </c>
      <c r="AB811" s="228" t="str">
        <f t="shared" si="175"/>
        <v/>
      </c>
    </row>
    <row r="812" spans="1:28" s="227" customFormat="1" ht="20">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7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74"/>
        <v>0</v>
      </c>
      <c r="AB812" s="228" t="str">
        <f t="shared" si="175"/>
        <v/>
      </c>
    </row>
    <row r="813" spans="1:28" s="227" customFormat="1" ht="20">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7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74"/>
        <v>0</v>
      </c>
      <c r="AB813" s="228" t="str">
        <f t="shared" si="175"/>
        <v/>
      </c>
    </row>
    <row r="814" spans="1:28" s="227" customFormat="1" ht="20">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7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74"/>
        <v>0</v>
      </c>
      <c r="AB814" s="228" t="str">
        <f t="shared" si="175"/>
        <v/>
      </c>
    </row>
    <row r="815" spans="1:28" s="227" customFormat="1" ht="20">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7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74"/>
        <v>0</v>
      </c>
      <c r="AB815" s="228" t="str">
        <f t="shared" si="175"/>
        <v/>
      </c>
    </row>
    <row r="816" spans="1:28" s="227" customFormat="1" ht="20">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7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74"/>
        <v>0</v>
      </c>
      <c r="AB816" s="228" t="str">
        <f t="shared" si="175"/>
        <v/>
      </c>
    </row>
    <row r="817" spans="1:28" s="227" customFormat="1" ht="20">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7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74"/>
        <v>0</v>
      </c>
      <c r="AB817" s="228" t="str">
        <f t="shared" si="175"/>
        <v/>
      </c>
    </row>
    <row r="818" spans="1:28" s="227" customFormat="1" ht="20">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7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74"/>
        <v>0</v>
      </c>
      <c r="AB818" s="228" t="str">
        <f t="shared" si="175"/>
        <v/>
      </c>
    </row>
    <row r="819" spans="1:28" s="227" customFormat="1" ht="20">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7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74"/>
        <v>0</v>
      </c>
      <c r="AB819" s="228" t="str">
        <f t="shared" si="175"/>
        <v/>
      </c>
    </row>
    <row r="820" spans="1:28" s="227" customFormat="1" ht="20">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7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74"/>
        <v>0</v>
      </c>
      <c r="AB820" s="228" t="str">
        <f t="shared" si="175"/>
        <v/>
      </c>
    </row>
    <row r="821" spans="1:28" s="227" customFormat="1" ht="20">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7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74"/>
        <v>0</v>
      </c>
      <c r="AB821" s="228" t="str">
        <f t="shared" si="175"/>
        <v/>
      </c>
    </row>
    <row r="822" spans="1:28" s="227" customFormat="1" ht="20">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7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74"/>
        <v>0</v>
      </c>
      <c r="AB822" s="228" t="str">
        <f t="shared" si="175"/>
        <v/>
      </c>
    </row>
    <row r="823" spans="1:28" s="227" customFormat="1" ht="20">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7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74"/>
        <v>0</v>
      </c>
      <c r="AB823" s="228" t="str">
        <f t="shared" si="175"/>
        <v/>
      </c>
    </row>
    <row r="824" spans="1:28" s="227" customFormat="1" ht="20">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7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74"/>
        <v>0</v>
      </c>
      <c r="AB824" s="228" t="str">
        <f t="shared" si="175"/>
        <v/>
      </c>
    </row>
    <row r="825" spans="1:28" s="227" customFormat="1" ht="20">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7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74"/>
        <v>0</v>
      </c>
      <c r="AB825" s="228" t="str">
        <f t="shared" si="175"/>
        <v/>
      </c>
    </row>
    <row r="826" spans="1:28" s="227" customFormat="1" ht="20">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7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74"/>
        <v>0</v>
      </c>
      <c r="AB826" s="228" t="str">
        <f t="shared" si="175"/>
        <v/>
      </c>
    </row>
    <row r="827" spans="1:28" s="227" customFormat="1" ht="20">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ca="1" si="173"/>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ca="1" si="174"/>
        <v>0</v>
      </c>
      <c r="AB827" s="228" t="str">
        <f t="shared" si="175"/>
        <v/>
      </c>
    </row>
    <row r="828" spans="1:28" s="227" customFormat="1" ht="20">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73"/>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ca="1" si="174"/>
        <v>0</v>
      </c>
      <c r="AB828" s="228" t="str">
        <f t="shared" si="175"/>
        <v/>
      </c>
    </row>
    <row r="829" spans="1:28" s="227" customFormat="1" ht="20">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73"/>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74"/>
        <v>0</v>
      </c>
      <c r="AB829" s="228" t="str">
        <f t="shared" si="175"/>
        <v/>
      </c>
    </row>
    <row r="830" spans="1:28" s="227" customFormat="1" ht="20">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ref="S830" ca="1" si="176">IF(B830="","",IF(ISERROR(MATCH($E830,CL,0)),"Unknown",INDIRECT("'C'!$A$"&amp;MATCH($E830,CL,0)+1)))</f>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ref="X830" ca="1" si="177">IF(AND(C830="Smelter not listed",OR(LEN(D830)=0,LEN(E830)=0)),1,0)</f>
        <v>0</v>
      </c>
      <c r="AB830" s="228" t="str">
        <f t="shared" ref="AB830" si="178">B830&amp;C830</f>
        <v/>
      </c>
    </row>
    <row r="831" spans="1:28" s="227" customFormat="1" ht="20">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ref="S831:S862" ca="1" si="179">IF(B831="","",IF(ISERROR(MATCH($E831,CL,0)),"Unknown",INDIRECT("'C'!$A$"&amp;MATCH($E831,CL,0)+1)))</f>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ref="X831:X862" ca="1" si="180">IF(AND(C831="Smelter not listed",OR(LEN(D831)=0,LEN(E831)=0)),1,0)</f>
        <v>0</v>
      </c>
      <c r="AB831" s="228" t="str">
        <f t="shared" ref="AB831:AB862" si="181">B831&amp;C831</f>
        <v/>
      </c>
    </row>
    <row r="832" spans="1:28" s="227" customFormat="1" ht="20">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7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80"/>
        <v>0</v>
      </c>
      <c r="AB832" s="228" t="str">
        <f t="shared" si="181"/>
        <v/>
      </c>
    </row>
    <row r="833" spans="1:28" s="227" customFormat="1" ht="20">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7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80"/>
        <v>0</v>
      </c>
      <c r="AB833" s="228" t="str">
        <f t="shared" si="181"/>
        <v/>
      </c>
    </row>
    <row r="834" spans="1:28" s="227" customFormat="1" ht="20">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7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80"/>
        <v>0</v>
      </c>
      <c r="AB834" s="228" t="str">
        <f t="shared" si="181"/>
        <v/>
      </c>
    </row>
    <row r="835" spans="1:28" s="227" customFormat="1" ht="20">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7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80"/>
        <v>0</v>
      </c>
      <c r="AB835" s="228" t="str">
        <f t="shared" si="181"/>
        <v/>
      </c>
    </row>
    <row r="836" spans="1:28" s="227" customFormat="1" ht="20">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7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80"/>
        <v>0</v>
      </c>
      <c r="AB836" s="228" t="str">
        <f t="shared" si="181"/>
        <v/>
      </c>
    </row>
    <row r="837" spans="1:28" s="227" customFormat="1" ht="20">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7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80"/>
        <v>0</v>
      </c>
      <c r="AB837" s="228" t="str">
        <f t="shared" si="181"/>
        <v/>
      </c>
    </row>
    <row r="838" spans="1:28" s="227" customFormat="1" ht="20">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7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80"/>
        <v>0</v>
      </c>
      <c r="AB838" s="228" t="str">
        <f t="shared" si="181"/>
        <v/>
      </c>
    </row>
    <row r="839" spans="1:28" s="227" customFormat="1" ht="20">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7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80"/>
        <v>0</v>
      </c>
      <c r="AB839" s="228" t="str">
        <f t="shared" si="181"/>
        <v/>
      </c>
    </row>
    <row r="840" spans="1:28" s="227" customFormat="1" ht="20">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7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80"/>
        <v>0</v>
      </c>
      <c r="AB840" s="228" t="str">
        <f t="shared" si="181"/>
        <v/>
      </c>
    </row>
    <row r="841" spans="1:28" s="227" customFormat="1" ht="20">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7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80"/>
        <v>0</v>
      </c>
      <c r="AB841" s="228" t="str">
        <f t="shared" si="181"/>
        <v/>
      </c>
    </row>
    <row r="842" spans="1:28" s="227" customFormat="1" ht="20">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7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80"/>
        <v>0</v>
      </c>
      <c r="AB842" s="228" t="str">
        <f t="shared" si="181"/>
        <v/>
      </c>
    </row>
    <row r="843" spans="1:28" s="227" customFormat="1" ht="20">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7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80"/>
        <v>0</v>
      </c>
      <c r="AB843" s="228" t="str">
        <f t="shared" si="181"/>
        <v/>
      </c>
    </row>
    <row r="844" spans="1:28" s="227" customFormat="1" ht="20">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7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80"/>
        <v>0</v>
      </c>
      <c r="AB844" s="228" t="str">
        <f t="shared" si="181"/>
        <v/>
      </c>
    </row>
    <row r="845" spans="1:28" s="227" customFormat="1" ht="20">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7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80"/>
        <v>0</v>
      </c>
      <c r="AB845" s="228" t="str">
        <f t="shared" si="181"/>
        <v/>
      </c>
    </row>
    <row r="846" spans="1:28" s="227" customFormat="1" ht="20">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7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80"/>
        <v>0</v>
      </c>
      <c r="AB846" s="228" t="str">
        <f t="shared" si="181"/>
        <v/>
      </c>
    </row>
    <row r="847" spans="1:28" s="227" customFormat="1" ht="20">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7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80"/>
        <v>0</v>
      </c>
      <c r="AB847" s="228" t="str">
        <f t="shared" si="181"/>
        <v/>
      </c>
    </row>
    <row r="848" spans="1:28" s="227" customFormat="1" ht="20">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7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80"/>
        <v>0</v>
      </c>
      <c r="AB848" s="228" t="str">
        <f t="shared" si="181"/>
        <v/>
      </c>
    </row>
    <row r="849" spans="1:28" s="227" customFormat="1" ht="20">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7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80"/>
        <v>0</v>
      </c>
      <c r="AB849" s="228" t="str">
        <f t="shared" si="181"/>
        <v/>
      </c>
    </row>
    <row r="850" spans="1:28" s="227" customFormat="1" ht="20">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7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80"/>
        <v>0</v>
      </c>
      <c r="AB850" s="228" t="str">
        <f t="shared" si="181"/>
        <v/>
      </c>
    </row>
    <row r="851" spans="1:28" s="227" customFormat="1" ht="20">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7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80"/>
        <v>0</v>
      </c>
      <c r="AB851" s="228" t="str">
        <f t="shared" si="181"/>
        <v/>
      </c>
    </row>
    <row r="852" spans="1:28" s="227" customFormat="1" ht="20">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7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80"/>
        <v>0</v>
      </c>
      <c r="AB852" s="228" t="str">
        <f t="shared" si="181"/>
        <v/>
      </c>
    </row>
    <row r="853" spans="1:28" s="227" customFormat="1" ht="20">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7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80"/>
        <v>0</v>
      </c>
      <c r="AB853" s="228" t="str">
        <f t="shared" si="181"/>
        <v/>
      </c>
    </row>
    <row r="854" spans="1:28" s="227" customFormat="1" ht="20">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7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80"/>
        <v>0</v>
      </c>
      <c r="AB854" s="228" t="str">
        <f t="shared" si="181"/>
        <v/>
      </c>
    </row>
    <row r="855" spans="1:28" s="227" customFormat="1" ht="20">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7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80"/>
        <v>0</v>
      </c>
      <c r="AB855" s="228" t="str">
        <f t="shared" si="181"/>
        <v/>
      </c>
    </row>
    <row r="856" spans="1:28" s="227" customFormat="1" ht="20">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7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80"/>
        <v>0</v>
      </c>
      <c r="AB856" s="228" t="str">
        <f t="shared" si="181"/>
        <v/>
      </c>
    </row>
    <row r="857" spans="1:28" s="227" customFormat="1" ht="20">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7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80"/>
        <v>0</v>
      </c>
      <c r="AB857" s="228" t="str">
        <f t="shared" si="181"/>
        <v/>
      </c>
    </row>
    <row r="858" spans="1:28" s="227" customFormat="1" ht="20">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7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80"/>
        <v>0</v>
      </c>
      <c r="AB858" s="228" t="str">
        <f t="shared" si="181"/>
        <v/>
      </c>
    </row>
    <row r="859" spans="1:28" s="227" customFormat="1" ht="20">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7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80"/>
        <v>0</v>
      </c>
      <c r="AB859" s="228" t="str">
        <f t="shared" si="181"/>
        <v/>
      </c>
    </row>
    <row r="860" spans="1:28" s="227" customFormat="1" ht="20">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79"/>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180"/>
        <v>0</v>
      </c>
      <c r="AB860" s="228" t="str">
        <f t="shared" si="181"/>
        <v/>
      </c>
    </row>
    <row r="861" spans="1:28" s="227" customFormat="1" ht="20">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79"/>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80"/>
        <v>0</v>
      </c>
      <c r="AB861" s="228" t="str">
        <f t="shared" si="181"/>
        <v/>
      </c>
    </row>
    <row r="862" spans="1:28" s="227" customFormat="1" ht="20">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79"/>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80"/>
        <v>0</v>
      </c>
      <c r="AB862" s="228" t="str">
        <f t="shared" si="181"/>
        <v/>
      </c>
    </row>
    <row r="863" spans="1:28" s="227" customFormat="1" ht="20">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ref="S863:S893" ca="1" si="182">IF(B863="","",IF(ISERROR(MATCH($E863,CL,0)),"Unknown",INDIRECT("'C'!$A$"&amp;MATCH($E863,CL,0)+1)))</f>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ref="X863:X893" ca="1" si="183">IF(AND(C863="Smelter not listed",OR(LEN(D863)=0,LEN(E863)=0)),1,0)</f>
        <v>0</v>
      </c>
      <c r="AB863" s="228" t="str">
        <f t="shared" ref="AB863:AB893" si="184">B863&amp;C863</f>
        <v/>
      </c>
    </row>
    <row r="864" spans="1:28" s="227" customFormat="1" ht="20">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8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83"/>
        <v>0</v>
      </c>
      <c r="AB864" s="228" t="str">
        <f t="shared" si="184"/>
        <v/>
      </c>
    </row>
    <row r="865" spans="1:28" s="227" customFormat="1" ht="20">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8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83"/>
        <v>0</v>
      </c>
      <c r="AB865" s="228" t="str">
        <f t="shared" si="184"/>
        <v/>
      </c>
    </row>
    <row r="866" spans="1:28" s="227" customFormat="1" ht="20">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8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83"/>
        <v>0</v>
      </c>
      <c r="AB866" s="228" t="str">
        <f t="shared" si="184"/>
        <v/>
      </c>
    </row>
    <row r="867" spans="1:28" s="227" customFormat="1" ht="20">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8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83"/>
        <v>0</v>
      </c>
      <c r="AB867" s="228" t="str">
        <f t="shared" si="184"/>
        <v/>
      </c>
    </row>
    <row r="868" spans="1:28" s="227" customFormat="1" ht="20">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8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83"/>
        <v>0</v>
      </c>
      <c r="AB868" s="228" t="str">
        <f t="shared" si="184"/>
        <v/>
      </c>
    </row>
    <row r="869" spans="1:28" s="227" customFormat="1" ht="20">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8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83"/>
        <v>0</v>
      </c>
      <c r="AB869" s="228" t="str">
        <f t="shared" si="184"/>
        <v/>
      </c>
    </row>
    <row r="870" spans="1:28" s="227" customFormat="1" ht="20">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8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83"/>
        <v>0</v>
      </c>
      <c r="AB870" s="228" t="str">
        <f t="shared" si="184"/>
        <v/>
      </c>
    </row>
    <row r="871" spans="1:28" s="227" customFormat="1" ht="20">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8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83"/>
        <v>0</v>
      </c>
      <c r="AB871" s="228" t="str">
        <f t="shared" si="184"/>
        <v/>
      </c>
    </row>
    <row r="872" spans="1:28" s="227" customFormat="1" ht="20">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8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83"/>
        <v>0</v>
      </c>
      <c r="AB872" s="228" t="str">
        <f t="shared" si="184"/>
        <v/>
      </c>
    </row>
    <row r="873" spans="1:28" s="227" customFormat="1" ht="20">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8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83"/>
        <v>0</v>
      </c>
      <c r="AB873" s="228" t="str">
        <f t="shared" si="184"/>
        <v/>
      </c>
    </row>
    <row r="874" spans="1:28" s="227" customFormat="1" ht="20">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8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83"/>
        <v>0</v>
      </c>
      <c r="AB874" s="228" t="str">
        <f t="shared" si="184"/>
        <v/>
      </c>
    </row>
    <row r="875" spans="1:28" s="227" customFormat="1" ht="20">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8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83"/>
        <v>0</v>
      </c>
      <c r="AB875" s="228" t="str">
        <f t="shared" si="184"/>
        <v/>
      </c>
    </row>
    <row r="876" spans="1:28" s="227" customFormat="1" ht="20">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8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83"/>
        <v>0</v>
      </c>
      <c r="AB876" s="228" t="str">
        <f t="shared" si="184"/>
        <v/>
      </c>
    </row>
    <row r="877" spans="1:28" s="227" customFormat="1" ht="20">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8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83"/>
        <v>0</v>
      </c>
      <c r="AB877" s="228" t="str">
        <f t="shared" si="184"/>
        <v/>
      </c>
    </row>
    <row r="878" spans="1:28" s="227" customFormat="1" ht="20">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8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83"/>
        <v>0</v>
      </c>
      <c r="AB878" s="228" t="str">
        <f t="shared" si="184"/>
        <v/>
      </c>
    </row>
    <row r="879" spans="1:28" s="227" customFormat="1" ht="20">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8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83"/>
        <v>0</v>
      </c>
      <c r="AB879" s="228" t="str">
        <f t="shared" si="184"/>
        <v/>
      </c>
    </row>
    <row r="880" spans="1:28" s="227" customFormat="1" ht="20">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8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83"/>
        <v>0</v>
      </c>
      <c r="AB880" s="228" t="str">
        <f t="shared" si="184"/>
        <v/>
      </c>
    </row>
    <row r="881" spans="1:28" s="227" customFormat="1" ht="20">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8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83"/>
        <v>0</v>
      </c>
      <c r="AB881" s="228" t="str">
        <f t="shared" si="184"/>
        <v/>
      </c>
    </row>
    <row r="882" spans="1:28" s="227" customFormat="1" ht="20">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8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83"/>
        <v>0</v>
      </c>
      <c r="AB882" s="228" t="str">
        <f t="shared" si="184"/>
        <v/>
      </c>
    </row>
    <row r="883" spans="1:28" s="227" customFormat="1" ht="20">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8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83"/>
        <v>0</v>
      </c>
      <c r="AB883" s="228" t="str">
        <f t="shared" si="184"/>
        <v/>
      </c>
    </row>
    <row r="884" spans="1:28" s="227" customFormat="1" ht="20">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8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83"/>
        <v>0</v>
      </c>
      <c r="AB884" s="228" t="str">
        <f t="shared" si="184"/>
        <v/>
      </c>
    </row>
    <row r="885" spans="1:28" s="227" customFormat="1" ht="20">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8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83"/>
        <v>0</v>
      </c>
      <c r="AB885" s="228" t="str">
        <f t="shared" si="184"/>
        <v/>
      </c>
    </row>
    <row r="886" spans="1:28" s="227" customFormat="1" ht="20">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8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83"/>
        <v>0</v>
      </c>
      <c r="AB886" s="228" t="str">
        <f t="shared" si="184"/>
        <v/>
      </c>
    </row>
    <row r="887" spans="1:28" s="227" customFormat="1" ht="20">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8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83"/>
        <v>0</v>
      </c>
      <c r="AB887" s="228" t="str">
        <f t="shared" si="184"/>
        <v/>
      </c>
    </row>
    <row r="888" spans="1:28" s="227" customFormat="1" ht="20">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8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83"/>
        <v>0</v>
      </c>
      <c r="AB888" s="228" t="str">
        <f t="shared" si="184"/>
        <v/>
      </c>
    </row>
    <row r="889" spans="1:28" s="227" customFormat="1" ht="20">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8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83"/>
        <v>0</v>
      </c>
      <c r="AB889" s="228" t="str">
        <f t="shared" si="184"/>
        <v/>
      </c>
    </row>
    <row r="890" spans="1:28" s="227" customFormat="1" ht="20">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8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83"/>
        <v>0</v>
      </c>
      <c r="AB890" s="228" t="str">
        <f t="shared" si="184"/>
        <v/>
      </c>
    </row>
    <row r="891" spans="1:28" s="227" customFormat="1" ht="20">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ca="1" si="182"/>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ca="1" si="183"/>
        <v>0</v>
      </c>
      <c r="AB891" s="228" t="str">
        <f t="shared" si="184"/>
        <v/>
      </c>
    </row>
    <row r="892" spans="1:28" s="227" customFormat="1" ht="20">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82"/>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183"/>
        <v>0</v>
      </c>
      <c r="AB892" s="228" t="str">
        <f t="shared" si="184"/>
        <v/>
      </c>
    </row>
    <row r="893" spans="1:28" s="227" customFormat="1" ht="20">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82"/>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83"/>
        <v>0</v>
      </c>
      <c r="AB893" s="228" t="str">
        <f t="shared" si="184"/>
        <v/>
      </c>
    </row>
    <row r="894" spans="1:28" s="227" customFormat="1" ht="20">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ref="S894" ca="1" si="185">IF(B894="","",IF(ISERROR(MATCH($E894,CL,0)),"Unknown",INDIRECT("'C'!$A$"&amp;MATCH($E894,CL,0)+1)))</f>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ref="X894" ca="1" si="186">IF(AND(C894="Smelter not listed",OR(LEN(D894)=0,LEN(E894)=0)),1,0)</f>
        <v>0</v>
      </c>
      <c r="AB894" s="228" t="str">
        <f t="shared" ref="AB894" si="187">B894&amp;C894</f>
        <v/>
      </c>
    </row>
    <row r="895" spans="1:28" s="227" customFormat="1" ht="20">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ref="S895:S926" ca="1" si="188">IF(B895="","",IF(ISERROR(MATCH($E895,CL,0)),"Unknown",INDIRECT("'C'!$A$"&amp;MATCH($E895,CL,0)+1)))</f>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ref="X895:X926" ca="1" si="189">IF(AND(C895="Smelter not listed",OR(LEN(D895)=0,LEN(E895)=0)),1,0)</f>
        <v>0</v>
      </c>
      <c r="AB895" s="228" t="str">
        <f t="shared" ref="AB895:AB926" si="190">B895&amp;C895</f>
        <v/>
      </c>
    </row>
    <row r="896" spans="1:28" s="227" customFormat="1" ht="20">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8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89"/>
        <v>0</v>
      </c>
      <c r="AB896" s="228" t="str">
        <f t="shared" si="190"/>
        <v/>
      </c>
    </row>
    <row r="897" spans="1:28" s="227" customFormat="1" ht="20">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8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89"/>
        <v>0</v>
      </c>
      <c r="AB897" s="228" t="str">
        <f t="shared" si="190"/>
        <v/>
      </c>
    </row>
    <row r="898" spans="1:28" s="227" customFormat="1" ht="20">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8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89"/>
        <v>0</v>
      </c>
      <c r="AB898" s="228" t="str">
        <f t="shared" si="190"/>
        <v/>
      </c>
    </row>
    <row r="899" spans="1:28" s="227" customFormat="1" ht="20">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8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89"/>
        <v>0</v>
      </c>
      <c r="AB899" s="228" t="str">
        <f t="shared" si="190"/>
        <v/>
      </c>
    </row>
    <row r="900" spans="1:28" s="227" customFormat="1" ht="20">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8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89"/>
        <v>0</v>
      </c>
      <c r="AB900" s="228" t="str">
        <f t="shared" si="190"/>
        <v/>
      </c>
    </row>
    <row r="901" spans="1:28" s="227" customFormat="1" ht="20">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8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89"/>
        <v>0</v>
      </c>
      <c r="AB901" s="228" t="str">
        <f t="shared" si="190"/>
        <v/>
      </c>
    </row>
    <row r="902" spans="1:28" s="227" customFormat="1" ht="20">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8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89"/>
        <v>0</v>
      </c>
      <c r="AB902" s="228" t="str">
        <f t="shared" si="190"/>
        <v/>
      </c>
    </row>
    <row r="903" spans="1:28" s="227" customFormat="1" ht="20">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8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89"/>
        <v>0</v>
      </c>
      <c r="AB903" s="228" t="str">
        <f t="shared" si="190"/>
        <v/>
      </c>
    </row>
    <row r="904" spans="1:28" s="227" customFormat="1" ht="20">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8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89"/>
        <v>0</v>
      </c>
      <c r="AB904" s="228" t="str">
        <f t="shared" si="190"/>
        <v/>
      </c>
    </row>
    <row r="905" spans="1:28" s="227" customFormat="1" ht="20">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8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89"/>
        <v>0</v>
      </c>
      <c r="AB905" s="228" t="str">
        <f t="shared" si="190"/>
        <v/>
      </c>
    </row>
    <row r="906" spans="1:28" s="227" customFormat="1" ht="20">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8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89"/>
        <v>0</v>
      </c>
      <c r="AB906" s="228" t="str">
        <f t="shared" si="190"/>
        <v/>
      </c>
    </row>
    <row r="907" spans="1:28" s="227" customFormat="1" ht="20">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8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89"/>
        <v>0</v>
      </c>
      <c r="AB907" s="228" t="str">
        <f t="shared" si="190"/>
        <v/>
      </c>
    </row>
    <row r="908" spans="1:28" s="227" customFormat="1" ht="20">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8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89"/>
        <v>0</v>
      </c>
      <c r="AB908" s="228" t="str">
        <f t="shared" si="190"/>
        <v/>
      </c>
    </row>
    <row r="909" spans="1:28" s="227" customFormat="1" ht="20">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8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89"/>
        <v>0</v>
      </c>
      <c r="AB909" s="228" t="str">
        <f t="shared" si="190"/>
        <v/>
      </c>
    </row>
    <row r="910" spans="1:28" s="227" customFormat="1" ht="20">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8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89"/>
        <v>0</v>
      </c>
      <c r="AB910" s="228" t="str">
        <f t="shared" si="190"/>
        <v/>
      </c>
    </row>
    <row r="911" spans="1:28" s="227" customFormat="1" ht="20">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8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89"/>
        <v>0</v>
      </c>
      <c r="AB911" s="228" t="str">
        <f t="shared" si="190"/>
        <v/>
      </c>
    </row>
    <row r="912" spans="1:28" s="227" customFormat="1" ht="20">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8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89"/>
        <v>0</v>
      </c>
      <c r="AB912" s="228" t="str">
        <f t="shared" si="190"/>
        <v/>
      </c>
    </row>
    <row r="913" spans="1:28" s="227" customFormat="1" ht="20">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8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89"/>
        <v>0</v>
      </c>
      <c r="AB913" s="228" t="str">
        <f t="shared" si="190"/>
        <v/>
      </c>
    </row>
    <row r="914" spans="1:28" s="227" customFormat="1" ht="20">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8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89"/>
        <v>0</v>
      </c>
      <c r="AB914" s="228" t="str">
        <f t="shared" si="190"/>
        <v/>
      </c>
    </row>
    <row r="915" spans="1:28" s="227" customFormat="1" ht="20">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8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89"/>
        <v>0</v>
      </c>
      <c r="AB915" s="228" t="str">
        <f t="shared" si="190"/>
        <v/>
      </c>
    </row>
    <row r="916" spans="1:28" s="227" customFormat="1" ht="20">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8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89"/>
        <v>0</v>
      </c>
      <c r="AB916" s="228" t="str">
        <f t="shared" si="190"/>
        <v/>
      </c>
    </row>
    <row r="917" spans="1:28" s="227" customFormat="1" ht="20">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8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89"/>
        <v>0</v>
      </c>
      <c r="AB917" s="228" t="str">
        <f t="shared" si="190"/>
        <v/>
      </c>
    </row>
    <row r="918" spans="1:28" s="227" customFormat="1" ht="20">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8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89"/>
        <v>0</v>
      </c>
      <c r="AB918" s="228" t="str">
        <f t="shared" si="190"/>
        <v/>
      </c>
    </row>
    <row r="919" spans="1:28" s="227" customFormat="1" ht="20">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8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89"/>
        <v>0</v>
      </c>
      <c r="AB919" s="228" t="str">
        <f t="shared" si="190"/>
        <v/>
      </c>
    </row>
    <row r="920" spans="1:28" s="227" customFormat="1" ht="20">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8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89"/>
        <v>0</v>
      </c>
      <c r="AB920" s="228" t="str">
        <f t="shared" si="190"/>
        <v/>
      </c>
    </row>
    <row r="921" spans="1:28" s="227" customFormat="1" ht="20">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8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89"/>
        <v>0</v>
      </c>
      <c r="AB921" s="228" t="str">
        <f t="shared" si="190"/>
        <v/>
      </c>
    </row>
    <row r="922" spans="1:28" s="227" customFormat="1" ht="20">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8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89"/>
        <v>0</v>
      </c>
      <c r="AB922" s="228" t="str">
        <f t="shared" si="190"/>
        <v/>
      </c>
    </row>
    <row r="923" spans="1:28" s="227" customFormat="1" ht="20">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8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89"/>
        <v>0</v>
      </c>
      <c r="AB923" s="228" t="str">
        <f t="shared" si="190"/>
        <v/>
      </c>
    </row>
    <row r="924" spans="1:28" s="227" customFormat="1" ht="20">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88"/>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189"/>
        <v>0</v>
      </c>
      <c r="AB924" s="228" t="str">
        <f t="shared" si="190"/>
        <v/>
      </c>
    </row>
    <row r="925" spans="1:28" s="227" customFormat="1" ht="20">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88"/>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89"/>
        <v>0</v>
      </c>
      <c r="AB925" s="228" t="str">
        <f t="shared" si="190"/>
        <v/>
      </c>
    </row>
    <row r="926" spans="1:28" s="227" customFormat="1" ht="20">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88"/>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89"/>
        <v>0</v>
      </c>
      <c r="AB926" s="228" t="str">
        <f t="shared" si="190"/>
        <v/>
      </c>
    </row>
    <row r="927" spans="1:28" s="227" customFormat="1" ht="20">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ref="S927:S957" ca="1" si="191">IF(B927="","",IF(ISERROR(MATCH($E927,CL,0)),"Unknown",INDIRECT("'C'!$A$"&amp;MATCH($E927,CL,0)+1)))</f>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ref="X927:X957" ca="1" si="192">IF(AND(C927="Smelter not listed",OR(LEN(D927)=0,LEN(E927)=0)),1,0)</f>
        <v>0</v>
      </c>
      <c r="AB927" s="228" t="str">
        <f t="shared" ref="AB927:AB957" si="193">B927&amp;C927</f>
        <v/>
      </c>
    </row>
    <row r="928" spans="1:28" s="227" customFormat="1" ht="20">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9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92"/>
        <v>0</v>
      </c>
      <c r="AB928" s="228" t="str">
        <f t="shared" si="193"/>
        <v/>
      </c>
    </row>
    <row r="929" spans="1:28" s="227" customFormat="1" ht="20">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9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92"/>
        <v>0</v>
      </c>
      <c r="AB929" s="228" t="str">
        <f t="shared" si="193"/>
        <v/>
      </c>
    </row>
    <row r="930" spans="1:28" s="227" customFormat="1" ht="20">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9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92"/>
        <v>0</v>
      </c>
      <c r="AB930" s="228" t="str">
        <f t="shared" si="193"/>
        <v/>
      </c>
    </row>
    <row r="931" spans="1:28" s="227" customFormat="1" ht="20">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9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92"/>
        <v>0</v>
      </c>
      <c r="AB931" s="228" t="str">
        <f t="shared" si="193"/>
        <v/>
      </c>
    </row>
    <row r="932" spans="1:28" s="227" customFormat="1" ht="20">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9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92"/>
        <v>0</v>
      </c>
      <c r="AB932" s="228" t="str">
        <f t="shared" si="193"/>
        <v/>
      </c>
    </row>
    <row r="933" spans="1:28" s="227" customFormat="1" ht="20">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9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92"/>
        <v>0</v>
      </c>
      <c r="AB933" s="228" t="str">
        <f t="shared" si="193"/>
        <v/>
      </c>
    </row>
    <row r="934" spans="1:28" s="227" customFormat="1" ht="20">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9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92"/>
        <v>0</v>
      </c>
      <c r="AB934" s="228" t="str">
        <f t="shared" si="193"/>
        <v/>
      </c>
    </row>
    <row r="935" spans="1:28" s="227" customFormat="1" ht="20">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9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92"/>
        <v>0</v>
      </c>
      <c r="AB935" s="228" t="str">
        <f t="shared" si="193"/>
        <v/>
      </c>
    </row>
    <row r="936" spans="1:28" s="227" customFormat="1" ht="20">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9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92"/>
        <v>0</v>
      </c>
      <c r="AB936" s="228" t="str">
        <f t="shared" si="193"/>
        <v/>
      </c>
    </row>
    <row r="937" spans="1:28" s="227" customFormat="1" ht="20">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9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92"/>
        <v>0</v>
      </c>
      <c r="AB937" s="228" t="str">
        <f t="shared" si="193"/>
        <v/>
      </c>
    </row>
    <row r="938" spans="1:28" s="227" customFormat="1" ht="20">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9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92"/>
        <v>0</v>
      </c>
      <c r="AB938" s="228" t="str">
        <f t="shared" si="193"/>
        <v/>
      </c>
    </row>
    <row r="939" spans="1:28" s="227" customFormat="1" ht="20">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9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92"/>
        <v>0</v>
      </c>
      <c r="AB939" s="228" t="str">
        <f t="shared" si="193"/>
        <v/>
      </c>
    </row>
    <row r="940" spans="1:28" s="227" customFormat="1" ht="20">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9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92"/>
        <v>0</v>
      </c>
      <c r="AB940" s="228" t="str">
        <f t="shared" si="193"/>
        <v/>
      </c>
    </row>
    <row r="941" spans="1:28" s="227" customFormat="1" ht="20">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9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92"/>
        <v>0</v>
      </c>
      <c r="AB941" s="228" t="str">
        <f t="shared" si="193"/>
        <v/>
      </c>
    </row>
    <row r="942" spans="1:28" s="227" customFormat="1" ht="20">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9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92"/>
        <v>0</v>
      </c>
      <c r="AB942" s="228" t="str">
        <f t="shared" si="193"/>
        <v/>
      </c>
    </row>
    <row r="943" spans="1:28" s="227" customFormat="1" ht="20">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9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92"/>
        <v>0</v>
      </c>
      <c r="AB943" s="228" t="str">
        <f t="shared" si="193"/>
        <v/>
      </c>
    </row>
    <row r="944" spans="1:28" s="227" customFormat="1" ht="20">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9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92"/>
        <v>0</v>
      </c>
      <c r="AB944" s="228" t="str">
        <f t="shared" si="193"/>
        <v/>
      </c>
    </row>
    <row r="945" spans="1:28" s="227" customFormat="1" ht="20">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9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92"/>
        <v>0</v>
      </c>
      <c r="AB945" s="228" t="str">
        <f t="shared" si="193"/>
        <v/>
      </c>
    </row>
    <row r="946" spans="1:28" s="227" customFormat="1" ht="20">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9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92"/>
        <v>0</v>
      </c>
      <c r="AB946" s="228" t="str">
        <f t="shared" si="193"/>
        <v/>
      </c>
    </row>
    <row r="947" spans="1:28" s="227" customFormat="1" ht="20">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9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92"/>
        <v>0</v>
      </c>
      <c r="AB947" s="228" t="str">
        <f t="shared" si="193"/>
        <v/>
      </c>
    </row>
    <row r="948" spans="1:28" s="227" customFormat="1" ht="20">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9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92"/>
        <v>0</v>
      </c>
      <c r="AB948" s="228" t="str">
        <f t="shared" si="193"/>
        <v/>
      </c>
    </row>
    <row r="949" spans="1:28" s="227" customFormat="1" ht="20">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9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92"/>
        <v>0</v>
      </c>
      <c r="AB949" s="228" t="str">
        <f t="shared" si="193"/>
        <v/>
      </c>
    </row>
    <row r="950" spans="1:28" s="227" customFormat="1" ht="20">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9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92"/>
        <v>0</v>
      </c>
      <c r="AB950" s="228" t="str">
        <f t="shared" si="193"/>
        <v/>
      </c>
    </row>
    <row r="951" spans="1:28" s="227" customFormat="1" ht="20">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9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92"/>
        <v>0</v>
      </c>
      <c r="AB951" s="228" t="str">
        <f t="shared" si="193"/>
        <v/>
      </c>
    </row>
    <row r="952" spans="1:28" s="227" customFormat="1" ht="20">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9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92"/>
        <v>0</v>
      </c>
      <c r="AB952" s="228" t="str">
        <f t="shared" si="193"/>
        <v/>
      </c>
    </row>
    <row r="953" spans="1:28" s="227" customFormat="1" ht="20">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9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92"/>
        <v>0</v>
      </c>
      <c r="AB953" s="228" t="str">
        <f t="shared" si="193"/>
        <v/>
      </c>
    </row>
    <row r="954" spans="1:28" s="227" customFormat="1" ht="20">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9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92"/>
        <v>0</v>
      </c>
      <c r="AB954" s="228" t="str">
        <f t="shared" si="193"/>
        <v/>
      </c>
    </row>
    <row r="955" spans="1:28" s="227" customFormat="1" ht="20">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ca="1" si="191"/>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ca="1" si="192"/>
        <v>0</v>
      </c>
      <c r="AB955" s="228" t="str">
        <f t="shared" si="193"/>
        <v/>
      </c>
    </row>
    <row r="956" spans="1:28" s="227" customFormat="1" ht="20">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91"/>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192"/>
        <v>0</v>
      </c>
      <c r="AB956" s="228" t="str">
        <f t="shared" si="193"/>
        <v/>
      </c>
    </row>
    <row r="957" spans="1:28" s="227" customFormat="1" ht="20">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91"/>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92"/>
        <v>0</v>
      </c>
      <c r="AB957" s="228" t="str">
        <f t="shared" si="193"/>
        <v/>
      </c>
    </row>
    <row r="958" spans="1:28" s="227" customFormat="1" ht="20">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ref="S958" ca="1" si="194">IF(B958="","",IF(ISERROR(MATCH($E958,CL,0)),"Unknown",INDIRECT("'C'!$A$"&amp;MATCH($E958,CL,0)+1)))</f>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ref="X958" ca="1" si="195">IF(AND(C958="Smelter not listed",OR(LEN(D958)=0,LEN(E958)=0)),1,0)</f>
        <v>0</v>
      </c>
      <c r="AB958" s="228" t="str">
        <f t="shared" ref="AB958" si="196">B958&amp;C958</f>
        <v/>
      </c>
    </row>
    <row r="959" spans="1:28" s="227" customFormat="1" ht="20">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ref="S959:S990" ca="1" si="197">IF(B959="","",IF(ISERROR(MATCH($E959,CL,0)),"Unknown",INDIRECT("'C'!$A$"&amp;MATCH($E959,CL,0)+1)))</f>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ref="X959:X990" ca="1" si="198">IF(AND(C959="Smelter not listed",OR(LEN(D959)=0,LEN(E959)=0)),1,0)</f>
        <v>0</v>
      </c>
      <c r="AB959" s="228" t="str">
        <f t="shared" ref="AB959:AB990" si="199">B959&amp;C959</f>
        <v/>
      </c>
    </row>
    <row r="960" spans="1:28" s="227" customFormat="1" ht="20">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9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98"/>
        <v>0</v>
      </c>
      <c r="AB960" s="228" t="str">
        <f t="shared" si="199"/>
        <v/>
      </c>
    </row>
    <row r="961" spans="1:28" s="227" customFormat="1" ht="20">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9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98"/>
        <v>0</v>
      </c>
      <c r="AB961" s="228" t="str">
        <f t="shared" si="199"/>
        <v/>
      </c>
    </row>
    <row r="962" spans="1:28" s="227" customFormat="1" ht="20">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9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98"/>
        <v>0</v>
      </c>
      <c r="AB962" s="228" t="str">
        <f t="shared" si="199"/>
        <v/>
      </c>
    </row>
    <row r="963" spans="1:28" s="227" customFormat="1" ht="20">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9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98"/>
        <v>0</v>
      </c>
      <c r="AB963" s="228" t="str">
        <f t="shared" si="199"/>
        <v/>
      </c>
    </row>
    <row r="964" spans="1:28" s="227" customFormat="1" ht="20">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9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98"/>
        <v>0</v>
      </c>
      <c r="AB964" s="228" t="str">
        <f t="shared" si="199"/>
        <v/>
      </c>
    </row>
    <row r="965" spans="1:28" s="227" customFormat="1" ht="20">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9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98"/>
        <v>0</v>
      </c>
      <c r="AB965" s="228" t="str">
        <f t="shared" si="199"/>
        <v/>
      </c>
    </row>
    <row r="966" spans="1:28" s="227" customFormat="1" ht="20">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9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98"/>
        <v>0</v>
      </c>
      <c r="AB966" s="228" t="str">
        <f t="shared" si="199"/>
        <v/>
      </c>
    </row>
    <row r="967" spans="1:28" s="227" customFormat="1" ht="20">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9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98"/>
        <v>0</v>
      </c>
      <c r="AB967" s="228" t="str">
        <f t="shared" si="199"/>
        <v/>
      </c>
    </row>
    <row r="968" spans="1:28" s="227" customFormat="1" ht="20">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9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98"/>
        <v>0</v>
      </c>
      <c r="AB968" s="228" t="str">
        <f t="shared" si="199"/>
        <v/>
      </c>
    </row>
    <row r="969" spans="1:28" s="227" customFormat="1" ht="20">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9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98"/>
        <v>0</v>
      </c>
      <c r="AB969" s="228" t="str">
        <f t="shared" si="199"/>
        <v/>
      </c>
    </row>
    <row r="970" spans="1:28" s="227" customFormat="1" ht="20">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9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98"/>
        <v>0</v>
      </c>
      <c r="AB970" s="228" t="str">
        <f t="shared" si="199"/>
        <v/>
      </c>
    </row>
    <row r="971" spans="1:28" s="227" customFormat="1" ht="20">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9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98"/>
        <v>0</v>
      </c>
      <c r="AB971" s="228" t="str">
        <f t="shared" si="199"/>
        <v/>
      </c>
    </row>
    <row r="972" spans="1:28" s="227" customFormat="1" ht="20">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9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98"/>
        <v>0</v>
      </c>
      <c r="AB972" s="228" t="str">
        <f t="shared" si="199"/>
        <v/>
      </c>
    </row>
    <row r="973" spans="1:28" s="227" customFormat="1" ht="20">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9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98"/>
        <v>0</v>
      </c>
      <c r="AB973" s="228" t="str">
        <f t="shared" si="199"/>
        <v/>
      </c>
    </row>
    <row r="974" spans="1:28" s="227" customFormat="1" ht="20">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9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98"/>
        <v>0</v>
      </c>
      <c r="AB974" s="228" t="str">
        <f t="shared" si="199"/>
        <v/>
      </c>
    </row>
    <row r="975" spans="1:28" s="227" customFormat="1" ht="20">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9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98"/>
        <v>0</v>
      </c>
      <c r="AB975" s="228" t="str">
        <f t="shared" si="199"/>
        <v/>
      </c>
    </row>
    <row r="976" spans="1:28" s="227" customFormat="1" ht="20">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9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98"/>
        <v>0</v>
      </c>
      <c r="AB976" s="228" t="str">
        <f t="shared" si="199"/>
        <v/>
      </c>
    </row>
    <row r="977" spans="1:28" s="227" customFormat="1" ht="20">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9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98"/>
        <v>0</v>
      </c>
      <c r="AB977" s="228" t="str">
        <f t="shared" si="199"/>
        <v/>
      </c>
    </row>
    <row r="978" spans="1:28" s="227" customFormat="1" ht="20">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9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98"/>
        <v>0</v>
      </c>
      <c r="AB978" s="228" t="str">
        <f t="shared" si="199"/>
        <v/>
      </c>
    </row>
    <row r="979" spans="1:28" s="227" customFormat="1" ht="20">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9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98"/>
        <v>0</v>
      </c>
      <c r="AB979" s="228" t="str">
        <f t="shared" si="199"/>
        <v/>
      </c>
    </row>
    <row r="980" spans="1:28" s="227" customFormat="1" ht="20">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9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98"/>
        <v>0</v>
      </c>
      <c r="AB980" s="228" t="str">
        <f t="shared" si="199"/>
        <v/>
      </c>
    </row>
    <row r="981" spans="1:28" s="227" customFormat="1" ht="20">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9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98"/>
        <v>0</v>
      </c>
      <c r="AB981" s="228" t="str">
        <f t="shared" si="199"/>
        <v/>
      </c>
    </row>
    <row r="982" spans="1:28" s="227" customFormat="1" ht="20">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9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98"/>
        <v>0</v>
      </c>
      <c r="AB982" s="228" t="str">
        <f t="shared" si="199"/>
        <v/>
      </c>
    </row>
    <row r="983" spans="1:28" s="227" customFormat="1" ht="20">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9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98"/>
        <v>0</v>
      </c>
      <c r="AB983" s="228" t="str">
        <f t="shared" si="199"/>
        <v/>
      </c>
    </row>
    <row r="984" spans="1:28" s="227" customFormat="1" ht="20">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9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98"/>
        <v>0</v>
      </c>
      <c r="AB984" s="228" t="str">
        <f t="shared" si="199"/>
        <v/>
      </c>
    </row>
    <row r="985" spans="1:28" s="227" customFormat="1" ht="20">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9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98"/>
        <v>0</v>
      </c>
      <c r="AB985" s="228" t="str">
        <f t="shared" si="199"/>
        <v/>
      </c>
    </row>
    <row r="986" spans="1:28" s="227" customFormat="1" ht="20">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9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98"/>
        <v>0</v>
      </c>
      <c r="AB986" s="228" t="str">
        <f t="shared" si="199"/>
        <v/>
      </c>
    </row>
    <row r="987" spans="1:28" s="227" customFormat="1" ht="20">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9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98"/>
        <v>0</v>
      </c>
      <c r="AB987" s="228" t="str">
        <f t="shared" si="199"/>
        <v/>
      </c>
    </row>
    <row r="988" spans="1:28" s="227" customFormat="1" ht="20">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97"/>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198"/>
        <v>0</v>
      </c>
      <c r="AB988" s="228" t="str">
        <f t="shared" si="199"/>
        <v/>
      </c>
    </row>
    <row r="989" spans="1:28" s="227" customFormat="1" ht="20">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97"/>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98"/>
        <v>0</v>
      </c>
      <c r="AB989" s="228" t="str">
        <f t="shared" si="199"/>
        <v/>
      </c>
    </row>
    <row r="990" spans="1:28" s="227" customFormat="1" ht="20">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97"/>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98"/>
        <v>0</v>
      </c>
      <c r="AB990" s="228" t="str">
        <f t="shared" si="199"/>
        <v/>
      </c>
    </row>
    <row r="991" spans="1:28" s="227" customFormat="1" ht="20">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ref="S991:S1021" ca="1" si="200">IF(B991="","",IF(ISERROR(MATCH($E991,CL,0)),"Unknown",INDIRECT("'C'!$A$"&amp;MATCH($E991,CL,0)+1)))</f>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ref="X991:X1021" ca="1" si="201">IF(AND(C991="Smelter not listed",OR(LEN(D991)=0,LEN(E991)=0)),1,0)</f>
        <v>0</v>
      </c>
      <c r="AB991" s="228" t="str">
        <f t="shared" ref="AB991:AB1021" si="202">B991&amp;C991</f>
        <v/>
      </c>
    </row>
    <row r="992" spans="1:28" s="227" customFormat="1" ht="20">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20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201"/>
        <v>0</v>
      </c>
      <c r="AB992" s="228" t="str">
        <f t="shared" si="202"/>
        <v/>
      </c>
    </row>
    <row r="993" spans="1:28" s="227" customFormat="1" ht="20">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20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201"/>
        <v>0</v>
      </c>
      <c r="AB993" s="228" t="str">
        <f t="shared" si="202"/>
        <v/>
      </c>
    </row>
    <row r="994" spans="1:28" s="227" customFormat="1" ht="20">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20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201"/>
        <v>0</v>
      </c>
      <c r="AB994" s="228" t="str">
        <f t="shared" si="202"/>
        <v/>
      </c>
    </row>
    <row r="995" spans="1:28" s="227" customFormat="1" ht="20">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20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201"/>
        <v>0</v>
      </c>
      <c r="AB995" s="228" t="str">
        <f t="shared" si="202"/>
        <v/>
      </c>
    </row>
    <row r="996" spans="1:28" s="227" customFormat="1" ht="20">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20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201"/>
        <v>0</v>
      </c>
      <c r="AB996" s="228" t="str">
        <f t="shared" si="202"/>
        <v/>
      </c>
    </row>
    <row r="997" spans="1:28" s="227" customFormat="1" ht="20">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20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201"/>
        <v>0</v>
      </c>
      <c r="AB997" s="228" t="str">
        <f t="shared" si="202"/>
        <v/>
      </c>
    </row>
    <row r="998" spans="1:28" s="227" customFormat="1" ht="20">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20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201"/>
        <v>0</v>
      </c>
      <c r="AB998" s="228" t="str">
        <f t="shared" si="202"/>
        <v/>
      </c>
    </row>
    <row r="999" spans="1:28" s="227" customFormat="1" ht="20">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20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201"/>
        <v>0</v>
      </c>
      <c r="AB999" s="228" t="str">
        <f t="shared" si="202"/>
        <v/>
      </c>
    </row>
    <row r="1000" spans="1:28" s="227" customFormat="1" ht="20">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20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201"/>
        <v>0</v>
      </c>
      <c r="AB1000" s="228" t="str">
        <f t="shared" si="202"/>
        <v/>
      </c>
    </row>
    <row r="1001" spans="1:28" s="227" customFormat="1" ht="20">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20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201"/>
        <v>0</v>
      </c>
      <c r="AB1001" s="228" t="str">
        <f t="shared" si="202"/>
        <v/>
      </c>
    </row>
    <row r="1002" spans="1:28" s="227" customFormat="1" ht="20">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20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201"/>
        <v>0</v>
      </c>
      <c r="AB1002" s="228" t="str">
        <f t="shared" si="202"/>
        <v/>
      </c>
    </row>
    <row r="1003" spans="1:28" s="227" customFormat="1" ht="20">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20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201"/>
        <v>0</v>
      </c>
      <c r="AB1003" s="228" t="str">
        <f t="shared" si="202"/>
        <v/>
      </c>
    </row>
    <row r="1004" spans="1:28" s="227" customFormat="1" ht="20">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20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201"/>
        <v>0</v>
      </c>
      <c r="AB1004" s="228" t="str">
        <f t="shared" si="202"/>
        <v/>
      </c>
    </row>
    <row r="1005" spans="1:28" s="227" customFormat="1" ht="20">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20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201"/>
        <v>0</v>
      </c>
      <c r="AB1005" s="228" t="str">
        <f t="shared" si="202"/>
        <v/>
      </c>
    </row>
    <row r="1006" spans="1:28" s="227" customFormat="1" ht="20">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20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201"/>
        <v>0</v>
      </c>
      <c r="AB1006" s="228" t="str">
        <f t="shared" si="202"/>
        <v/>
      </c>
    </row>
    <row r="1007" spans="1:28" s="227" customFormat="1" ht="20">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20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201"/>
        <v>0</v>
      </c>
      <c r="AB1007" s="228" t="str">
        <f t="shared" si="202"/>
        <v/>
      </c>
    </row>
    <row r="1008" spans="1:28" s="227" customFormat="1" ht="20">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20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201"/>
        <v>0</v>
      </c>
      <c r="AB1008" s="228" t="str">
        <f t="shared" si="202"/>
        <v/>
      </c>
    </row>
    <row r="1009" spans="1:28" s="227" customFormat="1" ht="20">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20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201"/>
        <v>0</v>
      </c>
      <c r="AB1009" s="228" t="str">
        <f t="shared" si="202"/>
        <v/>
      </c>
    </row>
    <row r="1010" spans="1:28" s="227" customFormat="1" ht="20">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20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201"/>
        <v>0</v>
      </c>
      <c r="AB1010" s="228" t="str">
        <f t="shared" si="202"/>
        <v/>
      </c>
    </row>
    <row r="1011" spans="1:28" s="227" customFormat="1" ht="20">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20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201"/>
        <v>0</v>
      </c>
      <c r="AB1011" s="228" t="str">
        <f t="shared" si="202"/>
        <v/>
      </c>
    </row>
    <row r="1012" spans="1:28" s="227" customFormat="1" ht="20">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20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201"/>
        <v>0</v>
      </c>
      <c r="AB1012" s="228" t="str">
        <f t="shared" si="202"/>
        <v/>
      </c>
    </row>
    <row r="1013" spans="1:28" s="227" customFormat="1" ht="20">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20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201"/>
        <v>0</v>
      </c>
      <c r="AB1013" s="228" t="str">
        <f t="shared" si="202"/>
        <v/>
      </c>
    </row>
    <row r="1014" spans="1:28" s="227" customFormat="1" ht="20">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20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201"/>
        <v>0</v>
      </c>
      <c r="AB1014" s="228" t="str">
        <f t="shared" si="202"/>
        <v/>
      </c>
    </row>
    <row r="1015" spans="1:28" s="227" customFormat="1" ht="20">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20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201"/>
        <v>0</v>
      </c>
      <c r="AB1015" s="228" t="str">
        <f t="shared" si="202"/>
        <v/>
      </c>
    </row>
    <row r="1016" spans="1:28" s="227" customFormat="1" ht="20">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20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201"/>
        <v>0</v>
      </c>
      <c r="AB1016" s="228" t="str">
        <f t="shared" si="202"/>
        <v/>
      </c>
    </row>
    <row r="1017" spans="1:28" s="227" customFormat="1" ht="20">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20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201"/>
        <v>0</v>
      </c>
      <c r="AB1017" s="228" t="str">
        <f t="shared" si="202"/>
        <v/>
      </c>
    </row>
    <row r="1018" spans="1:28" s="227" customFormat="1" ht="20">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20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201"/>
        <v>0</v>
      </c>
      <c r="AB1018" s="228" t="str">
        <f t="shared" si="202"/>
        <v/>
      </c>
    </row>
    <row r="1019" spans="1:28" s="227" customFormat="1" ht="20">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ca="1" si="200"/>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ca="1" si="201"/>
        <v>0</v>
      </c>
      <c r="AB1019" s="228" t="str">
        <f t="shared" si="202"/>
        <v/>
      </c>
    </row>
    <row r="1020" spans="1:28" s="227" customFormat="1" ht="20">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200"/>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201"/>
        <v>0</v>
      </c>
      <c r="AB1020" s="228" t="str">
        <f t="shared" si="202"/>
        <v/>
      </c>
    </row>
    <row r="1021" spans="1:28" s="227" customFormat="1" ht="20">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200"/>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201"/>
        <v>0</v>
      </c>
      <c r="AB1021" s="228" t="str">
        <f t="shared" si="202"/>
        <v/>
      </c>
    </row>
    <row r="1022" spans="1:28" s="227" customFormat="1" ht="20">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ref="S1022" ca="1" si="203">IF(B1022="","",IF(ISERROR(MATCH($E1022,CL,0)),"Unknown",INDIRECT("'C'!$A$"&amp;MATCH($E1022,CL,0)+1)))</f>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ref="X1022" ca="1" si="204">IF(AND(C1022="Smelter not listed",OR(LEN(D1022)=0,LEN(E1022)=0)),1,0)</f>
        <v>0</v>
      </c>
      <c r="AB1022" s="228" t="str">
        <f t="shared" ref="AB1022" si="205">B1022&amp;C1022</f>
        <v/>
      </c>
    </row>
    <row r="1023" spans="1:28" s="227" customFormat="1" ht="20">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ref="S1023:S1054" ca="1" si="206">IF(B1023="","",IF(ISERROR(MATCH($E1023,CL,0)),"Unknown",INDIRECT("'C'!$A$"&amp;MATCH($E1023,CL,0)+1)))</f>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ref="X1023:X1054" ca="1" si="207">IF(AND(C1023="Smelter not listed",OR(LEN(D1023)=0,LEN(E1023)=0)),1,0)</f>
        <v>0</v>
      </c>
      <c r="AB1023" s="228" t="str">
        <f t="shared" ref="AB1023:AB1054" si="208">B1023&amp;C1023</f>
        <v/>
      </c>
    </row>
    <row r="1024" spans="1:28" s="227" customFormat="1" ht="20">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20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207"/>
        <v>0</v>
      </c>
      <c r="AB1024" s="228" t="str">
        <f t="shared" si="208"/>
        <v/>
      </c>
    </row>
    <row r="1025" spans="1:28" s="227" customFormat="1" ht="20">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20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207"/>
        <v>0</v>
      </c>
      <c r="AB1025" s="228" t="str">
        <f t="shared" si="208"/>
        <v/>
      </c>
    </row>
    <row r="1026" spans="1:28" s="227" customFormat="1" ht="20">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20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207"/>
        <v>0</v>
      </c>
      <c r="AB1026" s="228" t="str">
        <f t="shared" si="208"/>
        <v/>
      </c>
    </row>
    <row r="1027" spans="1:28" s="227" customFormat="1" ht="20">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20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207"/>
        <v>0</v>
      </c>
      <c r="AB1027" s="228" t="str">
        <f t="shared" si="208"/>
        <v/>
      </c>
    </row>
    <row r="1028" spans="1:28" s="227" customFormat="1" ht="20">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20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207"/>
        <v>0</v>
      </c>
      <c r="AB1028" s="228" t="str">
        <f t="shared" si="208"/>
        <v/>
      </c>
    </row>
    <row r="1029" spans="1:28" s="227" customFormat="1" ht="20">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20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207"/>
        <v>0</v>
      </c>
      <c r="AB1029" s="228" t="str">
        <f t="shared" si="208"/>
        <v/>
      </c>
    </row>
    <row r="1030" spans="1:28" s="227" customFormat="1" ht="20">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20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207"/>
        <v>0</v>
      </c>
      <c r="AB1030" s="228" t="str">
        <f t="shared" si="208"/>
        <v/>
      </c>
    </row>
    <row r="1031" spans="1:28" s="227" customFormat="1" ht="20">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20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207"/>
        <v>0</v>
      </c>
      <c r="AB1031" s="228" t="str">
        <f t="shared" si="208"/>
        <v/>
      </c>
    </row>
    <row r="1032" spans="1:28" s="227" customFormat="1" ht="20">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20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207"/>
        <v>0</v>
      </c>
      <c r="AB1032" s="228" t="str">
        <f t="shared" si="208"/>
        <v/>
      </c>
    </row>
    <row r="1033" spans="1:28" s="227" customFormat="1" ht="20">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20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207"/>
        <v>0</v>
      </c>
      <c r="AB1033" s="228" t="str">
        <f t="shared" si="208"/>
        <v/>
      </c>
    </row>
    <row r="1034" spans="1:28" s="227" customFormat="1" ht="20">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20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207"/>
        <v>0</v>
      </c>
      <c r="AB1034" s="228" t="str">
        <f t="shared" si="208"/>
        <v/>
      </c>
    </row>
    <row r="1035" spans="1:28" s="227" customFormat="1" ht="20">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20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207"/>
        <v>0</v>
      </c>
      <c r="AB1035" s="228" t="str">
        <f t="shared" si="208"/>
        <v/>
      </c>
    </row>
    <row r="1036" spans="1:28" s="227" customFormat="1" ht="20">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20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207"/>
        <v>0</v>
      </c>
      <c r="AB1036" s="228" t="str">
        <f t="shared" si="208"/>
        <v/>
      </c>
    </row>
    <row r="1037" spans="1:28" s="227" customFormat="1" ht="20">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20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207"/>
        <v>0</v>
      </c>
      <c r="AB1037" s="228" t="str">
        <f t="shared" si="208"/>
        <v/>
      </c>
    </row>
    <row r="1038" spans="1:28" s="227" customFormat="1" ht="20">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20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207"/>
        <v>0</v>
      </c>
      <c r="AB1038" s="228" t="str">
        <f t="shared" si="208"/>
        <v/>
      </c>
    </row>
    <row r="1039" spans="1:28" s="227" customFormat="1" ht="20">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20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207"/>
        <v>0</v>
      </c>
      <c r="AB1039" s="228" t="str">
        <f t="shared" si="208"/>
        <v/>
      </c>
    </row>
    <row r="1040" spans="1:28" s="227" customFormat="1" ht="20">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20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207"/>
        <v>0</v>
      </c>
      <c r="AB1040" s="228" t="str">
        <f t="shared" si="208"/>
        <v/>
      </c>
    </row>
    <row r="1041" spans="1:28" s="227" customFormat="1" ht="20">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20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207"/>
        <v>0</v>
      </c>
      <c r="AB1041" s="228" t="str">
        <f t="shared" si="208"/>
        <v/>
      </c>
    </row>
    <row r="1042" spans="1:28" s="227" customFormat="1" ht="20">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20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207"/>
        <v>0</v>
      </c>
      <c r="AB1042" s="228" t="str">
        <f t="shared" si="208"/>
        <v/>
      </c>
    </row>
    <row r="1043" spans="1:28" s="227" customFormat="1" ht="20">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20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207"/>
        <v>0</v>
      </c>
      <c r="AB1043" s="228" t="str">
        <f t="shared" si="208"/>
        <v/>
      </c>
    </row>
    <row r="1044" spans="1:28" s="227" customFormat="1" ht="20">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20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207"/>
        <v>0</v>
      </c>
      <c r="AB1044" s="228" t="str">
        <f t="shared" si="208"/>
        <v/>
      </c>
    </row>
    <row r="1045" spans="1:28" s="227" customFormat="1" ht="20">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20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207"/>
        <v>0</v>
      </c>
      <c r="AB1045" s="228" t="str">
        <f t="shared" si="208"/>
        <v/>
      </c>
    </row>
    <row r="1046" spans="1:28" s="227" customFormat="1" ht="20">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20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207"/>
        <v>0</v>
      </c>
      <c r="AB1046" s="228" t="str">
        <f t="shared" si="208"/>
        <v/>
      </c>
    </row>
    <row r="1047" spans="1:28" s="227" customFormat="1" ht="20">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20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207"/>
        <v>0</v>
      </c>
      <c r="AB1047" s="228" t="str">
        <f t="shared" si="208"/>
        <v/>
      </c>
    </row>
    <row r="1048" spans="1:28" s="227" customFormat="1" ht="20">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20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207"/>
        <v>0</v>
      </c>
      <c r="AB1048" s="228" t="str">
        <f t="shared" si="208"/>
        <v/>
      </c>
    </row>
    <row r="1049" spans="1:28" s="227" customFormat="1" ht="20">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20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207"/>
        <v>0</v>
      </c>
      <c r="AB1049" s="228" t="str">
        <f t="shared" si="208"/>
        <v/>
      </c>
    </row>
    <row r="1050" spans="1:28" s="227" customFormat="1" ht="20">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20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207"/>
        <v>0</v>
      </c>
      <c r="AB1050" s="228" t="str">
        <f t="shared" si="208"/>
        <v/>
      </c>
    </row>
    <row r="1051" spans="1:28" s="227" customFormat="1" ht="20">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20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207"/>
        <v>0</v>
      </c>
      <c r="AB1051" s="228" t="str">
        <f t="shared" si="208"/>
        <v/>
      </c>
    </row>
    <row r="1052" spans="1:28" s="227" customFormat="1" ht="20">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206"/>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207"/>
        <v>0</v>
      </c>
      <c r="AB1052" s="228" t="str">
        <f t="shared" si="208"/>
        <v/>
      </c>
    </row>
    <row r="1053" spans="1:28" s="227" customFormat="1" ht="20">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206"/>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207"/>
        <v>0</v>
      </c>
      <c r="AB1053" s="228" t="str">
        <f t="shared" si="208"/>
        <v/>
      </c>
    </row>
    <row r="1054" spans="1:28" s="227" customFormat="1" ht="20">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206"/>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207"/>
        <v>0</v>
      </c>
      <c r="AB1054" s="228" t="str">
        <f t="shared" si="208"/>
        <v/>
      </c>
    </row>
    <row r="1055" spans="1:28" s="227" customFormat="1" ht="20">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ref="S1055:S1085" ca="1" si="209">IF(B1055="","",IF(ISERROR(MATCH($E1055,CL,0)),"Unknown",INDIRECT("'C'!$A$"&amp;MATCH($E1055,CL,0)+1)))</f>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ref="X1055:X1085" ca="1" si="210">IF(AND(C1055="Smelter not listed",OR(LEN(D1055)=0,LEN(E1055)=0)),1,0)</f>
        <v>0</v>
      </c>
      <c r="AB1055" s="228" t="str">
        <f t="shared" ref="AB1055:AB1085" si="211">B1055&amp;C1055</f>
        <v/>
      </c>
    </row>
    <row r="1056" spans="1:28" s="227" customFormat="1" ht="20">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20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210"/>
        <v>0</v>
      </c>
      <c r="AB1056" s="228" t="str">
        <f t="shared" si="211"/>
        <v/>
      </c>
    </row>
    <row r="1057" spans="1:28" s="227" customFormat="1" ht="20">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20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210"/>
        <v>0</v>
      </c>
      <c r="AB1057" s="228" t="str">
        <f t="shared" si="211"/>
        <v/>
      </c>
    </row>
    <row r="1058" spans="1:28" s="227" customFormat="1" ht="20">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20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210"/>
        <v>0</v>
      </c>
      <c r="AB1058" s="228" t="str">
        <f t="shared" si="211"/>
        <v/>
      </c>
    </row>
    <row r="1059" spans="1:28" s="227" customFormat="1" ht="20">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20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210"/>
        <v>0</v>
      </c>
      <c r="AB1059" s="228" t="str">
        <f t="shared" si="211"/>
        <v/>
      </c>
    </row>
    <row r="1060" spans="1:28" s="227" customFormat="1" ht="20">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20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210"/>
        <v>0</v>
      </c>
      <c r="AB1060" s="228" t="str">
        <f t="shared" si="211"/>
        <v/>
      </c>
    </row>
    <row r="1061" spans="1:28" s="227" customFormat="1" ht="20">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20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210"/>
        <v>0</v>
      </c>
      <c r="AB1061" s="228" t="str">
        <f t="shared" si="211"/>
        <v/>
      </c>
    </row>
    <row r="1062" spans="1:28" s="227" customFormat="1" ht="20">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20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210"/>
        <v>0</v>
      </c>
      <c r="AB1062" s="228" t="str">
        <f t="shared" si="211"/>
        <v/>
      </c>
    </row>
    <row r="1063" spans="1:28" s="227" customFormat="1" ht="20">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20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210"/>
        <v>0</v>
      </c>
      <c r="AB1063" s="228" t="str">
        <f t="shared" si="211"/>
        <v/>
      </c>
    </row>
    <row r="1064" spans="1:28" s="227" customFormat="1" ht="20">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20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210"/>
        <v>0</v>
      </c>
      <c r="AB1064" s="228" t="str">
        <f t="shared" si="211"/>
        <v/>
      </c>
    </row>
    <row r="1065" spans="1:28" s="227" customFormat="1" ht="20">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20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210"/>
        <v>0</v>
      </c>
      <c r="AB1065" s="228" t="str">
        <f t="shared" si="211"/>
        <v/>
      </c>
    </row>
    <row r="1066" spans="1:28" s="227" customFormat="1" ht="20">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20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210"/>
        <v>0</v>
      </c>
      <c r="AB1066" s="228" t="str">
        <f t="shared" si="211"/>
        <v/>
      </c>
    </row>
    <row r="1067" spans="1:28" s="227" customFormat="1" ht="20">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20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210"/>
        <v>0</v>
      </c>
      <c r="AB1067" s="228" t="str">
        <f t="shared" si="211"/>
        <v/>
      </c>
    </row>
    <row r="1068" spans="1:28" s="227" customFormat="1" ht="20">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20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210"/>
        <v>0</v>
      </c>
      <c r="AB1068" s="228" t="str">
        <f t="shared" si="211"/>
        <v/>
      </c>
    </row>
    <row r="1069" spans="1:28" s="227" customFormat="1" ht="20">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20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210"/>
        <v>0</v>
      </c>
      <c r="AB1069" s="228" t="str">
        <f t="shared" si="211"/>
        <v/>
      </c>
    </row>
    <row r="1070" spans="1:28" s="227" customFormat="1" ht="20">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20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210"/>
        <v>0</v>
      </c>
      <c r="AB1070" s="228" t="str">
        <f t="shared" si="211"/>
        <v/>
      </c>
    </row>
    <row r="1071" spans="1:28" s="227" customFormat="1" ht="20">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20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210"/>
        <v>0</v>
      </c>
      <c r="AB1071" s="228" t="str">
        <f t="shared" si="211"/>
        <v/>
      </c>
    </row>
    <row r="1072" spans="1:28" s="227" customFormat="1" ht="20">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20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210"/>
        <v>0</v>
      </c>
      <c r="AB1072" s="228" t="str">
        <f t="shared" si="211"/>
        <v/>
      </c>
    </row>
    <row r="1073" spans="1:28" s="227" customFormat="1" ht="20">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20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210"/>
        <v>0</v>
      </c>
      <c r="AB1073" s="228" t="str">
        <f t="shared" si="211"/>
        <v/>
      </c>
    </row>
    <row r="1074" spans="1:28" s="227" customFormat="1" ht="20">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20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210"/>
        <v>0</v>
      </c>
      <c r="AB1074" s="228" t="str">
        <f t="shared" si="211"/>
        <v/>
      </c>
    </row>
    <row r="1075" spans="1:28" s="227" customFormat="1" ht="20">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20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210"/>
        <v>0</v>
      </c>
      <c r="AB1075" s="228" t="str">
        <f t="shared" si="211"/>
        <v/>
      </c>
    </row>
    <row r="1076" spans="1:28" s="227" customFormat="1" ht="20">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20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210"/>
        <v>0</v>
      </c>
      <c r="AB1076" s="228" t="str">
        <f t="shared" si="211"/>
        <v/>
      </c>
    </row>
    <row r="1077" spans="1:28" s="227" customFormat="1" ht="20">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20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210"/>
        <v>0</v>
      </c>
      <c r="AB1077" s="228" t="str">
        <f t="shared" si="211"/>
        <v/>
      </c>
    </row>
    <row r="1078" spans="1:28" s="227" customFormat="1" ht="20">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20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210"/>
        <v>0</v>
      </c>
      <c r="AB1078" s="228" t="str">
        <f t="shared" si="211"/>
        <v/>
      </c>
    </row>
    <row r="1079" spans="1:28" s="227" customFormat="1" ht="20">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20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210"/>
        <v>0</v>
      </c>
      <c r="AB1079" s="228" t="str">
        <f t="shared" si="211"/>
        <v/>
      </c>
    </row>
    <row r="1080" spans="1:28" s="227" customFormat="1" ht="20">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20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210"/>
        <v>0</v>
      </c>
      <c r="AB1080" s="228" t="str">
        <f t="shared" si="211"/>
        <v/>
      </c>
    </row>
    <row r="1081" spans="1:28" s="227" customFormat="1" ht="20">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20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210"/>
        <v>0</v>
      </c>
      <c r="AB1081" s="228" t="str">
        <f t="shared" si="211"/>
        <v/>
      </c>
    </row>
    <row r="1082" spans="1:28" s="227" customFormat="1" ht="20">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20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210"/>
        <v>0</v>
      </c>
      <c r="AB1082" s="228" t="str">
        <f t="shared" si="211"/>
        <v/>
      </c>
    </row>
    <row r="1083" spans="1:28" s="227" customFormat="1" ht="20">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ca="1" si="209"/>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ca="1" si="210"/>
        <v>0</v>
      </c>
      <c r="AB1083" s="228" t="str">
        <f t="shared" si="211"/>
        <v/>
      </c>
    </row>
    <row r="1084" spans="1:28" s="227" customFormat="1" ht="20">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209"/>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210"/>
        <v>0</v>
      </c>
      <c r="AB1084" s="228" t="str">
        <f t="shared" si="211"/>
        <v/>
      </c>
    </row>
    <row r="1085" spans="1:28" s="227" customFormat="1" ht="20">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209"/>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210"/>
        <v>0</v>
      </c>
      <c r="AB1085" s="228" t="str">
        <f t="shared" si="211"/>
        <v/>
      </c>
    </row>
    <row r="1086" spans="1:28" s="227" customFormat="1" ht="20">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ref="S1086" ca="1" si="212">IF(B1086="","",IF(ISERROR(MATCH($E1086,CL,0)),"Unknown",INDIRECT("'C'!$A$"&amp;MATCH($E1086,CL,0)+1)))</f>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ref="X1086" ca="1" si="213">IF(AND(C1086="Smelter not listed",OR(LEN(D1086)=0,LEN(E1086)=0)),1,0)</f>
        <v>0</v>
      </c>
      <c r="AB1086" s="228" t="str">
        <f t="shared" ref="AB1086" si="214">B1086&amp;C1086</f>
        <v/>
      </c>
    </row>
    <row r="1087" spans="1:28" s="227" customFormat="1" ht="20">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ref="S1087:S1118" ca="1" si="215">IF(B1087="","",IF(ISERROR(MATCH($E1087,CL,0)),"Unknown",INDIRECT("'C'!$A$"&amp;MATCH($E1087,CL,0)+1)))</f>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ref="X1087:X1118" ca="1" si="216">IF(AND(C1087="Smelter not listed",OR(LEN(D1087)=0,LEN(E1087)=0)),1,0)</f>
        <v>0</v>
      </c>
      <c r="AB1087" s="228" t="str">
        <f t="shared" ref="AB1087:AB1118" si="217">B1087&amp;C1087</f>
        <v/>
      </c>
    </row>
    <row r="1088" spans="1:28" s="227" customFormat="1" ht="20">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21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216"/>
        <v>0</v>
      </c>
      <c r="AB1088" s="228" t="str">
        <f t="shared" si="217"/>
        <v/>
      </c>
    </row>
    <row r="1089" spans="1:28" s="227" customFormat="1" ht="20">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21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216"/>
        <v>0</v>
      </c>
      <c r="AB1089" s="228" t="str">
        <f t="shared" si="217"/>
        <v/>
      </c>
    </row>
    <row r="1090" spans="1:28" s="227" customFormat="1" ht="20">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21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216"/>
        <v>0</v>
      </c>
      <c r="AB1090" s="228" t="str">
        <f t="shared" si="217"/>
        <v/>
      </c>
    </row>
    <row r="1091" spans="1:28" s="227" customFormat="1" ht="20">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21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216"/>
        <v>0</v>
      </c>
      <c r="AB1091" s="228" t="str">
        <f t="shared" si="217"/>
        <v/>
      </c>
    </row>
    <row r="1092" spans="1:28" s="227" customFormat="1" ht="20">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21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216"/>
        <v>0</v>
      </c>
      <c r="AB1092" s="228" t="str">
        <f t="shared" si="217"/>
        <v/>
      </c>
    </row>
    <row r="1093" spans="1:28" s="227" customFormat="1" ht="20">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21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216"/>
        <v>0</v>
      </c>
      <c r="AB1093" s="228" t="str">
        <f t="shared" si="217"/>
        <v/>
      </c>
    </row>
    <row r="1094" spans="1:28" s="227" customFormat="1" ht="20">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21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216"/>
        <v>0</v>
      </c>
      <c r="AB1094" s="228" t="str">
        <f t="shared" si="217"/>
        <v/>
      </c>
    </row>
    <row r="1095" spans="1:28" s="227" customFormat="1" ht="20">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21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216"/>
        <v>0</v>
      </c>
      <c r="AB1095" s="228" t="str">
        <f t="shared" si="217"/>
        <v/>
      </c>
    </row>
    <row r="1096" spans="1:28" s="227" customFormat="1" ht="20">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21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216"/>
        <v>0</v>
      </c>
      <c r="AB1096" s="228" t="str">
        <f t="shared" si="217"/>
        <v/>
      </c>
    </row>
    <row r="1097" spans="1:28" s="227" customFormat="1" ht="20">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21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216"/>
        <v>0</v>
      </c>
      <c r="AB1097" s="228" t="str">
        <f t="shared" si="217"/>
        <v/>
      </c>
    </row>
    <row r="1098" spans="1:28" s="227" customFormat="1" ht="20">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21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216"/>
        <v>0</v>
      </c>
      <c r="AB1098" s="228" t="str">
        <f t="shared" si="217"/>
        <v/>
      </c>
    </row>
    <row r="1099" spans="1:28" s="227" customFormat="1" ht="20">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21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216"/>
        <v>0</v>
      </c>
      <c r="AB1099" s="228" t="str">
        <f t="shared" si="217"/>
        <v/>
      </c>
    </row>
    <row r="1100" spans="1:28" s="227" customFormat="1" ht="20">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21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216"/>
        <v>0</v>
      </c>
      <c r="AB1100" s="228" t="str">
        <f t="shared" si="217"/>
        <v/>
      </c>
    </row>
    <row r="1101" spans="1:28" s="227" customFormat="1" ht="20">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21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216"/>
        <v>0</v>
      </c>
      <c r="AB1101" s="228" t="str">
        <f t="shared" si="217"/>
        <v/>
      </c>
    </row>
    <row r="1102" spans="1:28" s="227" customFormat="1" ht="20">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21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216"/>
        <v>0</v>
      </c>
      <c r="AB1102" s="228" t="str">
        <f t="shared" si="217"/>
        <v/>
      </c>
    </row>
    <row r="1103" spans="1:28" s="227" customFormat="1" ht="20">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21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216"/>
        <v>0</v>
      </c>
      <c r="AB1103" s="228" t="str">
        <f t="shared" si="217"/>
        <v/>
      </c>
    </row>
    <row r="1104" spans="1:28" s="227" customFormat="1" ht="20">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21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216"/>
        <v>0</v>
      </c>
      <c r="AB1104" s="228" t="str">
        <f t="shared" si="217"/>
        <v/>
      </c>
    </row>
    <row r="1105" spans="1:28" s="227" customFormat="1" ht="20">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21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216"/>
        <v>0</v>
      </c>
      <c r="AB1105" s="228" t="str">
        <f t="shared" si="217"/>
        <v/>
      </c>
    </row>
    <row r="1106" spans="1:28" s="227" customFormat="1" ht="20">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21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216"/>
        <v>0</v>
      </c>
      <c r="AB1106" s="228" t="str">
        <f t="shared" si="217"/>
        <v/>
      </c>
    </row>
    <row r="1107" spans="1:28" s="227" customFormat="1" ht="20">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21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216"/>
        <v>0</v>
      </c>
      <c r="AB1107" s="228" t="str">
        <f t="shared" si="217"/>
        <v/>
      </c>
    </row>
    <row r="1108" spans="1:28" s="227" customFormat="1" ht="20">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21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216"/>
        <v>0</v>
      </c>
      <c r="AB1108" s="228" t="str">
        <f t="shared" si="217"/>
        <v/>
      </c>
    </row>
    <row r="1109" spans="1:28" s="227" customFormat="1" ht="20">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21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216"/>
        <v>0</v>
      </c>
      <c r="AB1109" s="228" t="str">
        <f t="shared" si="217"/>
        <v/>
      </c>
    </row>
    <row r="1110" spans="1:28" s="227" customFormat="1" ht="20">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21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216"/>
        <v>0</v>
      </c>
      <c r="AB1110" s="228" t="str">
        <f t="shared" si="217"/>
        <v/>
      </c>
    </row>
    <row r="1111" spans="1:28" s="227" customFormat="1" ht="20">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21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216"/>
        <v>0</v>
      </c>
      <c r="AB1111" s="228" t="str">
        <f t="shared" si="217"/>
        <v/>
      </c>
    </row>
    <row r="1112" spans="1:28" s="227" customFormat="1" ht="20">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21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216"/>
        <v>0</v>
      </c>
      <c r="AB1112" s="228" t="str">
        <f t="shared" si="217"/>
        <v/>
      </c>
    </row>
    <row r="1113" spans="1:28" s="227" customFormat="1" ht="20">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21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216"/>
        <v>0</v>
      </c>
      <c r="AB1113" s="228" t="str">
        <f t="shared" si="217"/>
        <v/>
      </c>
    </row>
    <row r="1114" spans="1:28" s="227" customFormat="1" ht="20">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21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216"/>
        <v>0</v>
      </c>
      <c r="AB1114" s="228" t="str">
        <f t="shared" si="217"/>
        <v/>
      </c>
    </row>
    <row r="1115" spans="1:28" s="227" customFormat="1" ht="20">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21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216"/>
        <v>0</v>
      </c>
      <c r="AB1115" s="228" t="str">
        <f t="shared" si="217"/>
        <v/>
      </c>
    </row>
    <row r="1116" spans="1:28" s="227" customFormat="1" ht="20">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215"/>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216"/>
        <v>0</v>
      </c>
      <c r="AB1116" s="228" t="str">
        <f t="shared" si="217"/>
        <v/>
      </c>
    </row>
    <row r="1117" spans="1:28" s="227" customFormat="1" ht="20">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215"/>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216"/>
        <v>0</v>
      </c>
      <c r="AB1117" s="228" t="str">
        <f t="shared" si="217"/>
        <v/>
      </c>
    </row>
    <row r="1118" spans="1:28" s="227" customFormat="1" ht="20">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215"/>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216"/>
        <v>0</v>
      </c>
      <c r="AB1118" s="228" t="str">
        <f t="shared" si="217"/>
        <v/>
      </c>
    </row>
    <row r="1119" spans="1:28" s="227" customFormat="1" ht="20">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ref="S1119:S1149" ca="1" si="218">IF(B1119="","",IF(ISERROR(MATCH($E1119,CL,0)),"Unknown",INDIRECT("'C'!$A$"&amp;MATCH($E1119,CL,0)+1)))</f>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ref="X1119:X1149" ca="1" si="219">IF(AND(C1119="Smelter not listed",OR(LEN(D1119)=0,LEN(E1119)=0)),1,0)</f>
        <v>0</v>
      </c>
      <c r="AB1119" s="228" t="str">
        <f t="shared" ref="AB1119:AB1149" si="220">B1119&amp;C1119</f>
        <v/>
      </c>
    </row>
    <row r="1120" spans="1:28" s="227" customFormat="1" ht="20">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21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219"/>
        <v>0</v>
      </c>
      <c r="AB1120" s="228" t="str">
        <f t="shared" si="220"/>
        <v/>
      </c>
    </row>
    <row r="1121" spans="1:28" s="227" customFormat="1" ht="20">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21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219"/>
        <v>0</v>
      </c>
      <c r="AB1121" s="228" t="str">
        <f t="shared" si="220"/>
        <v/>
      </c>
    </row>
    <row r="1122" spans="1:28" s="227" customFormat="1" ht="20">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21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219"/>
        <v>0</v>
      </c>
      <c r="AB1122" s="228" t="str">
        <f t="shared" si="220"/>
        <v/>
      </c>
    </row>
    <row r="1123" spans="1:28" s="227" customFormat="1" ht="20">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21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219"/>
        <v>0</v>
      </c>
      <c r="AB1123" s="228" t="str">
        <f t="shared" si="220"/>
        <v/>
      </c>
    </row>
    <row r="1124" spans="1:28" s="227" customFormat="1" ht="20">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21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219"/>
        <v>0</v>
      </c>
      <c r="AB1124" s="228" t="str">
        <f t="shared" si="220"/>
        <v/>
      </c>
    </row>
    <row r="1125" spans="1:28" s="227" customFormat="1" ht="20">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21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219"/>
        <v>0</v>
      </c>
      <c r="AB1125" s="228" t="str">
        <f t="shared" si="220"/>
        <v/>
      </c>
    </row>
    <row r="1126" spans="1:28" s="227" customFormat="1" ht="20">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21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219"/>
        <v>0</v>
      </c>
      <c r="AB1126" s="228" t="str">
        <f t="shared" si="220"/>
        <v/>
      </c>
    </row>
    <row r="1127" spans="1:28" s="227" customFormat="1" ht="20">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21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219"/>
        <v>0</v>
      </c>
      <c r="AB1127" s="228" t="str">
        <f t="shared" si="220"/>
        <v/>
      </c>
    </row>
    <row r="1128" spans="1:28" s="227" customFormat="1" ht="20">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21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219"/>
        <v>0</v>
      </c>
      <c r="AB1128" s="228" t="str">
        <f t="shared" si="220"/>
        <v/>
      </c>
    </row>
    <row r="1129" spans="1:28" s="227" customFormat="1" ht="20">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21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219"/>
        <v>0</v>
      </c>
      <c r="AB1129" s="228" t="str">
        <f t="shared" si="220"/>
        <v/>
      </c>
    </row>
    <row r="1130" spans="1:28" s="227" customFormat="1" ht="20">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21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219"/>
        <v>0</v>
      </c>
      <c r="AB1130" s="228" t="str">
        <f t="shared" si="220"/>
        <v/>
      </c>
    </row>
    <row r="1131" spans="1:28" s="227" customFormat="1" ht="20">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21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219"/>
        <v>0</v>
      </c>
      <c r="AB1131" s="228" t="str">
        <f t="shared" si="220"/>
        <v/>
      </c>
    </row>
    <row r="1132" spans="1:28" s="227" customFormat="1" ht="20">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21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219"/>
        <v>0</v>
      </c>
      <c r="AB1132" s="228" t="str">
        <f t="shared" si="220"/>
        <v/>
      </c>
    </row>
    <row r="1133" spans="1:28" s="227" customFormat="1" ht="20">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21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219"/>
        <v>0</v>
      </c>
      <c r="AB1133" s="228" t="str">
        <f t="shared" si="220"/>
        <v/>
      </c>
    </row>
    <row r="1134" spans="1:28" s="227" customFormat="1" ht="20">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21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219"/>
        <v>0</v>
      </c>
      <c r="AB1134" s="228" t="str">
        <f t="shared" si="220"/>
        <v/>
      </c>
    </row>
    <row r="1135" spans="1:28" s="227" customFormat="1" ht="20">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21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219"/>
        <v>0</v>
      </c>
      <c r="AB1135" s="228" t="str">
        <f t="shared" si="220"/>
        <v/>
      </c>
    </row>
    <row r="1136" spans="1:28" s="227" customFormat="1" ht="20">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21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219"/>
        <v>0</v>
      </c>
      <c r="AB1136" s="228" t="str">
        <f t="shared" si="220"/>
        <v/>
      </c>
    </row>
    <row r="1137" spans="1:28" s="227" customFormat="1" ht="20">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21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219"/>
        <v>0</v>
      </c>
      <c r="AB1137" s="228" t="str">
        <f t="shared" si="220"/>
        <v/>
      </c>
    </row>
    <row r="1138" spans="1:28" s="227" customFormat="1" ht="20">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21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219"/>
        <v>0</v>
      </c>
      <c r="AB1138" s="228" t="str">
        <f t="shared" si="220"/>
        <v/>
      </c>
    </row>
    <row r="1139" spans="1:28" s="227" customFormat="1" ht="20">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21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219"/>
        <v>0</v>
      </c>
      <c r="AB1139" s="228" t="str">
        <f t="shared" si="220"/>
        <v/>
      </c>
    </row>
    <row r="1140" spans="1:28" s="227" customFormat="1" ht="20">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21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219"/>
        <v>0</v>
      </c>
      <c r="AB1140" s="228" t="str">
        <f t="shared" si="220"/>
        <v/>
      </c>
    </row>
    <row r="1141" spans="1:28" s="227" customFormat="1" ht="20">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21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219"/>
        <v>0</v>
      </c>
      <c r="AB1141" s="228" t="str">
        <f t="shared" si="220"/>
        <v/>
      </c>
    </row>
    <row r="1142" spans="1:28" s="227" customFormat="1" ht="20">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21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219"/>
        <v>0</v>
      </c>
      <c r="AB1142" s="228" t="str">
        <f t="shared" si="220"/>
        <v/>
      </c>
    </row>
    <row r="1143" spans="1:28" s="227" customFormat="1" ht="20">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21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219"/>
        <v>0</v>
      </c>
      <c r="AB1143" s="228" t="str">
        <f t="shared" si="220"/>
        <v/>
      </c>
    </row>
    <row r="1144" spans="1:28" s="227" customFormat="1" ht="20">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21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219"/>
        <v>0</v>
      </c>
      <c r="AB1144" s="228" t="str">
        <f t="shared" si="220"/>
        <v/>
      </c>
    </row>
    <row r="1145" spans="1:28" s="227" customFormat="1" ht="20">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21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219"/>
        <v>0</v>
      </c>
      <c r="AB1145" s="228" t="str">
        <f t="shared" si="220"/>
        <v/>
      </c>
    </row>
    <row r="1146" spans="1:28" s="227" customFormat="1" ht="20">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21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219"/>
        <v>0</v>
      </c>
      <c r="AB1146" s="228" t="str">
        <f t="shared" si="220"/>
        <v/>
      </c>
    </row>
    <row r="1147" spans="1:28" s="227" customFormat="1" ht="20">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ca="1" si="218"/>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ca="1" si="219"/>
        <v>0</v>
      </c>
      <c r="AB1147" s="228" t="str">
        <f t="shared" si="220"/>
        <v/>
      </c>
    </row>
    <row r="1148" spans="1:28" s="227" customFormat="1" ht="20">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218"/>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219"/>
        <v>0</v>
      </c>
      <c r="AB1148" s="228" t="str">
        <f t="shared" si="220"/>
        <v/>
      </c>
    </row>
    <row r="1149" spans="1:28" s="227" customFormat="1" ht="20">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218"/>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219"/>
        <v>0</v>
      </c>
      <c r="AB1149" s="228" t="str">
        <f t="shared" si="220"/>
        <v/>
      </c>
    </row>
    <row r="1150" spans="1:28" s="227" customFormat="1" ht="20">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ref="S1150" ca="1" si="221">IF(B1150="","",IF(ISERROR(MATCH($E1150,CL,0)),"Unknown",INDIRECT("'C'!$A$"&amp;MATCH($E1150,CL,0)+1)))</f>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ref="X1150" ca="1" si="222">IF(AND(C1150="Smelter not listed",OR(LEN(D1150)=0,LEN(E1150)=0)),1,0)</f>
        <v>0</v>
      </c>
      <c r="AB1150" s="228" t="str">
        <f t="shared" ref="AB1150" si="223">B1150&amp;C1150</f>
        <v/>
      </c>
    </row>
    <row r="1151" spans="1:28" s="227" customFormat="1" ht="20">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ref="S1151:S1182" ca="1" si="224">IF(B1151="","",IF(ISERROR(MATCH($E1151,CL,0)),"Unknown",INDIRECT("'C'!$A$"&amp;MATCH($E1151,CL,0)+1)))</f>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ref="X1151:X1182" ca="1" si="225">IF(AND(C1151="Smelter not listed",OR(LEN(D1151)=0,LEN(E1151)=0)),1,0)</f>
        <v>0</v>
      </c>
      <c r="AB1151" s="228" t="str">
        <f t="shared" ref="AB1151:AB1182" si="226">B1151&amp;C1151</f>
        <v/>
      </c>
    </row>
    <row r="1152" spans="1:28" s="227" customFormat="1" ht="20">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22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225"/>
        <v>0</v>
      </c>
      <c r="AB1152" s="228" t="str">
        <f t="shared" si="226"/>
        <v/>
      </c>
    </row>
    <row r="1153" spans="1:28" s="227" customFormat="1" ht="20">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22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225"/>
        <v>0</v>
      </c>
      <c r="AB1153" s="228" t="str">
        <f t="shared" si="226"/>
        <v/>
      </c>
    </row>
    <row r="1154" spans="1:28" s="227" customFormat="1" ht="20">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22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225"/>
        <v>0</v>
      </c>
      <c r="AB1154" s="228" t="str">
        <f t="shared" si="226"/>
        <v/>
      </c>
    </row>
    <row r="1155" spans="1:28" s="227" customFormat="1" ht="20">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22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225"/>
        <v>0</v>
      </c>
      <c r="AB1155" s="228" t="str">
        <f t="shared" si="226"/>
        <v/>
      </c>
    </row>
    <row r="1156" spans="1:28" s="227" customFormat="1" ht="20">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22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225"/>
        <v>0</v>
      </c>
      <c r="AB1156" s="228" t="str">
        <f t="shared" si="226"/>
        <v/>
      </c>
    </row>
    <row r="1157" spans="1:28" s="227" customFormat="1" ht="20">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22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225"/>
        <v>0</v>
      </c>
      <c r="AB1157" s="228" t="str">
        <f t="shared" si="226"/>
        <v/>
      </c>
    </row>
    <row r="1158" spans="1:28" s="227" customFormat="1" ht="20">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22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225"/>
        <v>0</v>
      </c>
      <c r="AB1158" s="228" t="str">
        <f t="shared" si="226"/>
        <v/>
      </c>
    </row>
    <row r="1159" spans="1:28" s="227" customFormat="1" ht="20">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22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225"/>
        <v>0</v>
      </c>
      <c r="AB1159" s="228" t="str">
        <f t="shared" si="226"/>
        <v/>
      </c>
    </row>
    <row r="1160" spans="1:28" s="227" customFormat="1" ht="20">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22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225"/>
        <v>0</v>
      </c>
      <c r="AB1160" s="228" t="str">
        <f t="shared" si="226"/>
        <v/>
      </c>
    </row>
    <row r="1161" spans="1:28" s="227" customFormat="1" ht="20">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22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225"/>
        <v>0</v>
      </c>
      <c r="AB1161" s="228" t="str">
        <f t="shared" si="226"/>
        <v/>
      </c>
    </row>
    <row r="1162" spans="1:28" s="227" customFormat="1" ht="20">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22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225"/>
        <v>0</v>
      </c>
      <c r="AB1162" s="228" t="str">
        <f t="shared" si="226"/>
        <v/>
      </c>
    </row>
    <row r="1163" spans="1:28" s="227" customFormat="1" ht="20">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22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225"/>
        <v>0</v>
      </c>
      <c r="AB1163" s="228" t="str">
        <f t="shared" si="226"/>
        <v/>
      </c>
    </row>
    <row r="1164" spans="1:28" s="227" customFormat="1" ht="20">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22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225"/>
        <v>0</v>
      </c>
      <c r="AB1164" s="228" t="str">
        <f t="shared" si="226"/>
        <v/>
      </c>
    </row>
    <row r="1165" spans="1:28" s="227" customFormat="1" ht="20">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22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225"/>
        <v>0</v>
      </c>
      <c r="AB1165" s="228" t="str">
        <f t="shared" si="226"/>
        <v/>
      </c>
    </row>
    <row r="1166" spans="1:28" s="227" customFormat="1" ht="20">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22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225"/>
        <v>0</v>
      </c>
      <c r="AB1166" s="228" t="str">
        <f t="shared" si="226"/>
        <v/>
      </c>
    </row>
    <row r="1167" spans="1:28" s="227" customFormat="1" ht="20">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22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225"/>
        <v>0</v>
      </c>
      <c r="AB1167" s="228" t="str">
        <f t="shared" si="226"/>
        <v/>
      </c>
    </row>
    <row r="1168" spans="1:28" s="227" customFormat="1" ht="20">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22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225"/>
        <v>0</v>
      </c>
      <c r="AB1168" s="228" t="str">
        <f t="shared" si="226"/>
        <v/>
      </c>
    </row>
    <row r="1169" spans="1:28" s="227" customFormat="1" ht="20">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22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225"/>
        <v>0</v>
      </c>
      <c r="AB1169" s="228" t="str">
        <f t="shared" si="226"/>
        <v/>
      </c>
    </row>
    <row r="1170" spans="1:28" s="227" customFormat="1" ht="20">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22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225"/>
        <v>0</v>
      </c>
      <c r="AB1170" s="228" t="str">
        <f t="shared" si="226"/>
        <v/>
      </c>
    </row>
    <row r="1171" spans="1:28" s="227" customFormat="1" ht="20">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22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225"/>
        <v>0</v>
      </c>
      <c r="AB1171" s="228" t="str">
        <f t="shared" si="226"/>
        <v/>
      </c>
    </row>
    <row r="1172" spans="1:28" s="227" customFormat="1" ht="20">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22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225"/>
        <v>0</v>
      </c>
      <c r="AB1172" s="228" t="str">
        <f t="shared" si="226"/>
        <v/>
      </c>
    </row>
    <row r="1173" spans="1:28" s="227" customFormat="1" ht="20">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22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225"/>
        <v>0</v>
      </c>
      <c r="AB1173" s="228" t="str">
        <f t="shared" si="226"/>
        <v/>
      </c>
    </row>
    <row r="1174" spans="1:28" s="227" customFormat="1" ht="20">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22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225"/>
        <v>0</v>
      </c>
      <c r="AB1174" s="228" t="str">
        <f t="shared" si="226"/>
        <v/>
      </c>
    </row>
    <row r="1175" spans="1:28" s="227" customFormat="1" ht="20">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22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225"/>
        <v>0</v>
      </c>
      <c r="AB1175" s="228" t="str">
        <f t="shared" si="226"/>
        <v/>
      </c>
    </row>
    <row r="1176" spans="1:28" s="227" customFormat="1" ht="20">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22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225"/>
        <v>0</v>
      </c>
      <c r="AB1176" s="228" t="str">
        <f t="shared" si="226"/>
        <v/>
      </c>
    </row>
    <row r="1177" spans="1:28" s="227" customFormat="1" ht="20">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22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225"/>
        <v>0</v>
      </c>
      <c r="AB1177" s="228" t="str">
        <f t="shared" si="226"/>
        <v/>
      </c>
    </row>
    <row r="1178" spans="1:28" s="227" customFormat="1" ht="20">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22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225"/>
        <v>0</v>
      </c>
      <c r="AB1178" s="228" t="str">
        <f t="shared" si="226"/>
        <v/>
      </c>
    </row>
    <row r="1179" spans="1:28" s="227" customFormat="1" ht="20">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22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225"/>
        <v>0</v>
      </c>
      <c r="AB1179" s="228" t="str">
        <f t="shared" si="226"/>
        <v/>
      </c>
    </row>
    <row r="1180" spans="1:28" s="227" customFormat="1" ht="20">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224"/>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225"/>
        <v>0</v>
      </c>
      <c r="AB1180" s="228" t="str">
        <f t="shared" si="226"/>
        <v/>
      </c>
    </row>
    <row r="1181" spans="1:28" s="227" customFormat="1" ht="20">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224"/>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225"/>
        <v>0</v>
      </c>
      <c r="AB1181" s="228" t="str">
        <f t="shared" si="226"/>
        <v/>
      </c>
    </row>
    <row r="1182" spans="1:28" s="227" customFormat="1" ht="20">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224"/>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225"/>
        <v>0</v>
      </c>
      <c r="AB1182" s="228" t="str">
        <f t="shared" si="226"/>
        <v/>
      </c>
    </row>
    <row r="1183" spans="1:28" s="227" customFormat="1" ht="20">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ref="S1183:S1213" ca="1" si="227">IF(B1183="","",IF(ISERROR(MATCH($E1183,CL,0)),"Unknown",INDIRECT("'C'!$A$"&amp;MATCH($E1183,CL,0)+1)))</f>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ref="X1183:X1213" ca="1" si="228">IF(AND(C1183="Smelter not listed",OR(LEN(D1183)=0,LEN(E1183)=0)),1,0)</f>
        <v>0</v>
      </c>
      <c r="AB1183" s="228" t="str">
        <f t="shared" ref="AB1183:AB1213" si="229">B1183&amp;C1183</f>
        <v/>
      </c>
    </row>
    <row r="1184" spans="1:28" s="227" customFormat="1" ht="20">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22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228"/>
        <v>0</v>
      </c>
      <c r="AB1184" s="228" t="str">
        <f t="shared" si="229"/>
        <v/>
      </c>
    </row>
    <row r="1185" spans="1:28" s="227" customFormat="1" ht="20">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22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228"/>
        <v>0</v>
      </c>
      <c r="AB1185" s="228" t="str">
        <f t="shared" si="229"/>
        <v/>
      </c>
    </row>
    <row r="1186" spans="1:28" s="227" customFormat="1" ht="20">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22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228"/>
        <v>0</v>
      </c>
      <c r="AB1186" s="228" t="str">
        <f t="shared" si="229"/>
        <v/>
      </c>
    </row>
    <row r="1187" spans="1:28" s="227" customFormat="1" ht="20">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22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228"/>
        <v>0</v>
      </c>
      <c r="AB1187" s="228" t="str">
        <f t="shared" si="229"/>
        <v/>
      </c>
    </row>
    <row r="1188" spans="1:28" s="227" customFormat="1" ht="20">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22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228"/>
        <v>0</v>
      </c>
      <c r="AB1188" s="228" t="str">
        <f t="shared" si="229"/>
        <v/>
      </c>
    </row>
    <row r="1189" spans="1:28" s="227" customFormat="1" ht="20">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22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228"/>
        <v>0</v>
      </c>
      <c r="AB1189" s="228" t="str">
        <f t="shared" si="229"/>
        <v/>
      </c>
    </row>
    <row r="1190" spans="1:28" s="227" customFormat="1" ht="20">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22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228"/>
        <v>0</v>
      </c>
      <c r="AB1190" s="228" t="str">
        <f t="shared" si="229"/>
        <v/>
      </c>
    </row>
    <row r="1191" spans="1:28" s="227" customFormat="1" ht="20">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22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228"/>
        <v>0</v>
      </c>
      <c r="AB1191" s="228" t="str">
        <f t="shared" si="229"/>
        <v/>
      </c>
    </row>
    <row r="1192" spans="1:28" s="227" customFormat="1" ht="20">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22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228"/>
        <v>0</v>
      </c>
      <c r="AB1192" s="228" t="str">
        <f t="shared" si="229"/>
        <v/>
      </c>
    </row>
    <row r="1193" spans="1:28" s="227" customFormat="1" ht="20">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22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228"/>
        <v>0</v>
      </c>
      <c r="AB1193" s="228" t="str">
        <f t="shared" si="229"/>
        <v/>
      </c>
    </row>
    <row r="1194" spans="1:28" s="227" customFormat="1" ht="20">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22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228"/>
        <v>0</v>
      </c>
      <c r="AB1194" s="228" t="str">
        <f t="shared" si="229"/>
        <v/>
      </c>
    </row>
    <row r="1195" spans="1:28" s="227" customFormat="1" ht="20">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22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228"/>
        <v>0</v>
      </c>
      <c r="AB1195" s="228" t="str">
        <f t="shared" si="229"/>
        <v/>
      </c>
    </row>
    <row r="1196" spans="1:28" s="227" customFormat="1" ht="20">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22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228"/>
        <v>0</v>
      </c>
      <c r="AB1196" s="228" t="str">
        <f t="shared" si="229"/>
        <v/>
      </c>
    </row>
    <row r="1197" spans="1:28" s="227" customFormat="1" ht="20">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22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228"/>
        <v>0</v>
      </c>
      <c r="AB1197" s="228" t="str">
        <f t="shared" si="229"/>
        <v/>
      </c>
    </row>
    <row r="1198" spans="1:28" s="227" customFormat="1" ht="20">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22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228"/>
        <v>0</v>
      </c>
      <c r="AB1198" s="228" t="str">
        <f t="shared" si="229"/>
        <v/>
      </c>
    </row>
    <row r="1199" spans="1:28" s="227" customFormat="1" ht="20">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22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228"/>
        <v>0</v>
      </c>
      <c r="AB1199" s="228" t="str">
        <f t="shared" si="229"/>
        <v/>
      </c>
    </row>
    <row r="1200" spans="1:28" s="227" customFormat="1" ht="20">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22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228"/>
        <v>0</v>
      </c>
      <c r="AB1200" s="228" t="str">
        <f t="shared" si="229"/>
        <v/>
      </c>
    </row>
    <row r="1201" spans="1:28" s="227" customFormat="1" ht="20">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22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228"/>
        <v>0</v>
      </c>
      <c r="AB1201" s="228" t="str">
        <f t="shared" si="229"/>
        <v/>
      </c>
    </row>
    <row r="1202" spans="1:28" s="227" customFormat="1" ht="20">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22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228"/>
        <v>0</v>
      </c>
      <c r="AB1202" s="228" t="str">
        <f t="shared" si="229"/>
        <v/>
      </c>
    </row>
    <row r="1203" spans="1:28" s="227" customFormat="1" ht="20">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22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228"/>
        <v>0</v>
      </c>
      <c r="AB1203" s="228" t="str">
        <f t="shared" si="229"/>
        <v/>
      </c>
    </row>
    <row r="1204" spans="1:28" s="227" customFormat="1" ht="20">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22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228"/>
        <v>0</v>
      </c>
      <c r="AB1204" s="228" t="str">
        <f t="shared" si="229"/>
        <v/>
      </c>
    </row>
    <row r="1205" spans="1:28" s="227" customFormat="1" ht="20">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22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228"/>
        <v>0</v>
      </c>
      <c r="AB1205" s="228" t="str">
        <f t="shared" si="229"/>
        <v/>
      </c>
    </row>
    <row r="1206" spans="1:28" s="227" customFormat="1" ht="20">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22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228"/>
        <v>0</v>
      </c>
      <c r="AB1206" s="228" t="str">
        <f t="shared" si="229"/>
        <v/>
      </c>
    </row>
    <row r="1207" spans="1:28" s="227" customFormat="1" ht="20">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22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228"/>
        <v>0</v>
      </c>
      <c r="AB1207" s="228" t="str">
        <f t="shared" si="229"/>
        <v/>
      </c>
    </row>
    <row r="1208" spans="1:28" s="227" customFormat="1" ht="20">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22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228"/>
        <v>0</v>
      </c>
      <c r="AB1208" s="228" t="str">
        <f t="shared" si="229"/>
        <v/>
      </c>
    </row>
    <row r="1209" spans="1:28" s="227" customFormat="1" ht="20">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22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228"/>
        <v>0</v>
      </c>
      <c r="AB1209" s="228" t="str">
        <f t="shared" si="229"/>
        <v/>
      </c>
    </row>
    <row r="1210" spans="1:28" s="227" customFormat="1" ht="20">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22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228"/>
        <v>0</v>
      </c>
      <c r="AB1210" s="228" t="str">
        <f t="shared" si="229"/>
        <v/>
      </c>
    </row>
    <row r="1211" spans="1:28" s="227" customFormat="1" ht="20">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ca="1" si="227"/>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ca="1" si="228"/>
        <v>0</v>
      </c>
      <c r="AB1211" s="228" t="str">
        <f t="shared" si="229"/>
        <v/>
      </c>
    </row>
    <row r="1212" spans="1:28" s="227" customFormat="1" ht="20">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227"/>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228"/>
        <v>0</v>
      </c>
      <c r="AB1212" s="228" t="str">
        <f t="shared" si="229"/>
        <v/>
      </c>
    </row>
    <row r="1213" spans="1:28" s="227" customFormat="1" ht="20">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227"/>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228"/>
        <v>0</v>
      </c>
      <c r="AB1213" s="228" t="str">
        <f t="shared" si="229"/>
        <v/>
      </c>
    </row>
    <row r="1214" spans="1:28" s="227" customFormat="1" ht="20">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ref="S1214" ca="1" si="230">IF(B1214="","",IF(ISERROR(MATCH($E1214,CL,0)),"Unknown",INDIRECT("'C'!$A$"&amp;MATCH($E1214,CL,0)+1)))</f>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ref="X1214" ca="1" si="231">IF(AND(C1214="Smelter not listed",OR(LEN(D1214)=0,LEN(E1214)=0)),1,0)</f>
        <v>0</v>
      </c>
      <c r="AB1214" s="228" t="str">
        <f t="shared" ref="AB1214" si="232">B1214&amp;C1214</f>
        <v/>
      </c>
    </row>
    <row r="1215" spans="1:28" s="227" customFormat="1" ht="20">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ref="S1215:S1246" ca="1" si="233">IF(B1215="","",IF(ISERROR(MATCH($E1215,CL,0)),"Unknown",INDIRECT("'C'!$A$"&amp;MATCH($E1215,CL,0)+1)))</f>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ref="X1215:X1246" ca="1" si="234">IF(AND(C1215="Smelter not listed",OR(LEN(D1215)=0,LEN(E1215)=0)),1,0)</f>
        <v>0</v>
      </c>
      <c r="AB1215" s="228" t="str">
        <f t="shared" ref="AB1215:AB1246" si="235">B1215&amp;C1215</f>
        <v/>
      </c>
    </row>
    <row r="1216" spans="1:28" s="227" customFormat="1" ht="20">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23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234"/>
        <v>0</v>
      </c>
      <c r="AB1216" s="228" t="str">
        <f t="shared" si="235"/>
        <v/>
      </c>
    </row>
    <row r="1217" spans="1:28" s="227" customFormat="1" ht="20">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23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234"/>
        <v>0</v>
      </c>
      <c r="AB1217" s="228" t="str">
        <f t="shared" si="235"/>
        <v/>
      </c>
    </row>
    <row r="1218" spans="1:28" s="227" customFormat="1" ht="20">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23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234"/>
        <v>0</v>
      </c>
      <c r="AB1218" s="228" t="str">
        <f t="shared" si="235"/>
        <v/>
      </c>
    </row>
    <row r="1219" spans="1:28" s="227" customFormat="1" ht="20">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23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234"/>
        <v>0</v>
      </c>
      <c r="AB1219" s="228" t="str">
        <f t="shared" si="235"/>
        <v/>
      </c>
    </row>
    <row r="1220" spans="1:28" s="227" customFormat="1" ht="20">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23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234"/>
        <v>0</v>
      </c>
      <c r="AB1220" s="228" t="str">
        <f t="shared" si="235"/>
        <v/>
      </c>
    </row>
    <row r="1221" spans="1:28" s="227" customFormat="1" ht="20">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23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234"/>
        <v>0</v>
      </c>
      <c r="AB1221" s="228" t="str">
        <f t="shared" si="235"/>
        <v/>
      </c>
    </row>
    <row r="1222" spans="1:28" s="227" customFormat="1" ht="20">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23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234"/>
        <v>0</v>
      </c>
      <c r="AB1222" s="228" t="str">
        <f t="shared" si="235"/>
        <v/>
      </c>
    </row>
    <row r="1223" spans="1:28" s="227" customFormat="1" ht="20">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23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234"/>
        <v>0</v>
      </c>
      <c r="AB1223" s="228" t="str">
        <f t="shared" si="235"/>
        <v/>
      </c>
    </row>
    <row r="1224" spans="1:28" s="227" customFormat="1" ht="20">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23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234"/>
        <v>0</v>
      </c>
      <c r="AB1224" s="228" t="str">
        <f t="shared" si="235"/>
        <v/>
      </c>
    </row>
    <row r="1225" spans="1:28" s="227" customFormat="1" ht="20">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23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234"/>
        <v>0</v>
      </c>
      <c r="AB1225" s="228" t="str">
        <f t="shared" si="235"/>
        <v/>
      </c>
    </row>
    <row r="1226" spans="1:28" s="227" customFormat="1" ht="20">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23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234"/>
        <v>0</v>
      </c>
      <c r="AB1226" s="228" t="str">
        <f t="shared" si="235"/>
        <v/>
      </c>
    </row>
    <row r="1227" spans="1:28" s="227" customFormat="1" ht="20">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23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234"/>
        <v>0</v>
      </c>
      <c r="AB1227" s="228" t="str">
        <f t="shared" si="235"/>
        <v/>
      </c>
    </row>
    <row r="1228" spans="1:28" s="227" customFormat="1" ht="20">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23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234"/>
        <v>0</v>
      </c>
      <c r="AB1228" s="228" t="str">
        <f t="shared" si="235"/>
        <v/>
      </c>
    </row>
    <row r="1229" spans="1:28" s="227" customFormat="1" ht="20">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23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234"/>
        <v>0</v>
      </c>
      <c r="AB1229" s="228" t="str">
        <f t="shared" si="235"/>
        <v/>
      </c>
    </row>
    <row r="1230" spans="1:28" s="227" customFormat="1" ht="20">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23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234"/>
        <v>0</v>
      </c>
      <c r="AB1230" s="228" t="str">
        <f t="shared" si="235"/>
        <v/>
      </c>
    </row>
    <row r="1231" spans="1:28" s="227" customFormat="1" ht="20">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23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234"/>
        <v>0</v>
      </c>
      <c r="AB1231" s="228" t="str">
        <f t="shared" si="235"/>
        <v/>
      </c>
    </row>
    <row r="1232" spans="1:28" s="227" customFormat="1" ht="20">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23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234"/>
        <v>0</v>
      </c>
      <c r="AB1232" s="228" t="str">
        <f t="shared" si="235"/>
        <v/>
      </c>
    </row>
    <row r="1233" spans="1:28" s="227" customFormat="1" ht="20">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23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234"/>
        <v>0</v>
      </c>
      <c r="AB1233" s="228" t="str">
        <f t="shared" si="235"/>
        <v/>
      </c>
    </row>
    <row r="1234" spans="1:28" s="227" customFormat="1" ht="20">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23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234"/>
        <v>0</v>
      </c>
      <c r="AB1234" s="228" t="str">
        <f t="shared" si="235"/>
        <v/>
      </c>
    </row>
    <row r="1235" spans="1:28" s="227" customFormat="1" ht="20">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23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234"/>
        <v>0</v>
      </c>
      <c r="AB1235" s="228" t="str">
        <f t="shared" si="235"/>
        <v/>
      </c>
    </row>
    <row r="1236" spans="1:28" s="227" customFormat="1" ht="20">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23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234"/>
        <v>0</v>
      </c>
      <c r="AB1236" s="228" t="str">
        <f t="shared" si="235"/>
        <v/>
      </c>
    </row>
    <row r="1237" spans="1:28" s="227" customFormat="1" ht="20">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23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234"/>
        <v>0</v>
      </c>
      <c r="AB1237" s="228" t="str">
        <f t="shared" si="235"/>
        <v/>
      </c>
    </row>
    <row r="1238" spans="1:28" s="227" customFormat="1" ht="20">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23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234"/>
        <v>0</v>
      </c>
      <c r="AB1238" s="228" t="str">
        <f t="shared" si="235"/>
        <v/>
      </c>
    </row>
    <row r="1239" spans="1:28" s="227" customFormat="1" ht="20">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23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234"/>
        <v>0</v>
      </c>
      <c r="AB1239" s="228" t="str">
        <f t="shared" si="235"/>
        <v/>
      </c>
    </row>
    <row r="1240" spans="1:28" s="227" customFormat="1" ht="20">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23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234"/>
        <v>0</v>
      </c>
      <c r="AB1240" s="228" t="str">
        <f t="shared" si="235"/>
        <v/>
      </c>
    </row>
    <row r="1241" spans="1:28" s="227" customFormat="1" ht="20">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23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234"/>
        <v>0</v>
      </c>
      <c r="AB1241" s="228" t="str">
        <f t="shared" si="235"/>
        <v/>
      </c>
    </row>
    <row r="1242" spans="1:28" s="227" customFormat="1" ht="20">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23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234"/>
        <v>0</v>
      </c>
      <c r="AB1242" s="228" t="str">
        <f t="shared" si="235"/>
        <v/>
      </c>
    </row>
    <row r="1243" spans="1:28" s="227" customFormat="1" ht="20">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23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234"/>
        <v>0</v>
      </c>
      <c r="AB1243" s="228" t="str">
        <f t="shared" si="235"/>
        <v/>
      </c>
    </row>
    <row r="1244" spans="1:28" s="227" customFormat="1" ht="20">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233"/>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234"/>
        <v>0</v>
      </c>
      <c r="AB1244" s="228" t="str">
        <f t="shared" si="235"/>
        <v/>
      </c>
    </row>
    <row r="1245" spans="1:28" s="227" customFormat="1" ht="20">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233"/>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234"/>
        <v>0</v>
      </c>
      <c r="AB1245" s="228" t="str">
        <f t="shared" si="235"/>
        <v/>
      </c>
    </row>
    <row r="1246" spans="1:28" s="227" customFormat="1" ht="20">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233"/>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234"/>
        <v>0</v>
      </c>
      <c r="AB1246" s="228" t="str">
        <f t="shared" si="235"/>
        <v/>
      </c>
    </row>
    <row r="1247" spans="1:28" s="227" customFormat="1" ht="20">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ref="S1247:S1277" ca="1" si="236">IF(B1247="","",IF(ISERROR(MATCH($E1247,CL,0)),"Unknown",INDIRECT("'C'!$A$"&amp;MATCH($E1247,CL,0)+1)))</f>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ref="X1247:X1277" ca="1" si="237">IF(AND(C1247="Smelter not listed",OR(LEN(D1247)=0,LEN(E1247)=0)),1,0)</f>
        <v>0</v>
      </c>
      <c r="AB1247" s="228" t="str">
        <f t="shared" ref="AB1247:AB1277" si="238">B1247&amp;C1247</f>
        <v/>
      </c>
    </row>
    <row r="1248" spans="1:28" s="227" customFormat="1" ht="20">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23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237"/>
        <v>0</v>
      </c>
      <c r="AB1248" s="228" t="str">
        <f t="shared" si="238"/>
        <v/>
      </c>
    </row>
    <row r="1249" spans="1:28" s="227" customFormat="1" ht="20">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23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237"/>
        <v>0</v>
      </c>
      <c r="AB1249" s="228" t="str">
        <f t="shared" si="238"/>
        <v/>
      </c>
    </row>
    <row r="1250" spans="1:28" s="227" customFormat="1" ht="20">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23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237"/>
        <v>0</v>
      </c>
      <c r="AB1250" s="228" t="str">
        <f t="shared" si="238"/>
        <v/>
      </c>
    </row>
    <row r="1251" spans="1:28" s="227" customFormat="1" ht="20">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23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237"/>
        <v>0</v>
      </c>
      <c r="AB1251" s="228" t="str">
        <f t="shared" si="238"/>
        <v/>
      </c>
    </row>
    <row r="1252" spans="1:28" s="227" customFormat="1" ht="20">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23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237"/>
        <v>0</v>
      </c>
      <c r="AB1252" s="228" t="str">
        <f t="shared" si="238"/>
        <v/>
      </c>
    </row>
    <row r="1253" spans="1:28" s="227" customFormat="1" ht="20">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23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237"/>
        <v>0</v>
      </c>
      <c r="AB1253" s="228" t="str">
        <f t="shared" si="238"/>
        <v/>
      </c>
    </row>
    <row r="1254" spans="1:28" s="227" customFormat="1" ht="20">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23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237"/>
        <v>0</v>
      </c>
      <c r="AB1254" s="228" t="str">
        <f t="shared" si="238"/>
        <v/>
      </c>
    </row>
    <row r="1255" spans="1:28" s="227" customFormat="1" ht="20">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23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237"/>
        <v>0</v>
      </c>
      <c r="AB1255" s="228" t="str">
        <f t="shared" si="238"/>
        <v/>
      </c>
    </row>
    <row r="1256" spans="1:28" s="227" customFormat="1" ht="20">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23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237"/>
        <v>0</v>
      </c>
      <c r="AB1256" s="228" t="str">
        <f t="shared" si="238"/>
        <v/>
      </c>
    </row>
    <row r="1257" spans="1:28" s="227" customFormat="1" ht="20">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23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237"/>
        <v>0</v>
      </c>
      <c r="AB1257" s="228" t="str">
        <f t="shared" si="238"/>
        <v/>
      </c>
    </row>
    <row r="1258" spans="1:28" s="227" customFormat="1" ht="20">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23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237"/>
        <v>0</v>
      </c>
      <c r="AB1258" s="228" t="str">
        <f t="shared" si="238"/>
        <v/>
      </c>
    </row>
    <row r="1259" spans="1:28" s="227" customFormat="1" ht="20">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23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237"/>
        <v>0</v>
      </c>
      <c r="AB1259" s="228" t="str">
        <f t="shared" si="238"/>
        <v/>
      </c>
    </row>
    <row r="1260" spans="1:28" s="227" customFormat="1" ht="20">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23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237"/>
        <v>0</v>
      </c>
      <c r="AB1260" s="228" t="str">
        <f t="shared" si="238"/>
        <v/>
      </c>
    </row>
    <row r="1261" spans="1:28" s="227" customFormat="1" ht="20">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23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237"/>
        <v>0</v>
      </c>
      <c r="AB1261" s="228" t="str">
        <f t="shared" si="238"/>
        <v/>
      </c>
    </row>
    <row r="1262" spans="1:28" s="227" customFormat="1" ht="20">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23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237"/>
        <v>0</v>
      </c>
      <c r="AB1262" s="228" t="str">
        <f t="shared" si="238"/>
        <v/>
      </c>
    </row>
    <row r="1263" spans="1:28" s="227" customFormat="1" ht="20">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23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237"/>
        <v>0</v>
      </c>
      <c r="AB1263" s="228" t="str">
        <f t="shared" si="238"/>
        <v/>
      </c>
    </row>
    <row r="1264" spans="1:28" s="227" customFormat="1" ht="20">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23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237"/>
        <v>0</v>
      </c>
      <c r="AB1264" s="228" t="str">
        <f t="shared" si="238"/>
        <v/>
      </c>
    </row>
    <row r="1265" spans="1:28" s="227" customFormat="1" ht="20">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23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237"/>
        <v>0</v>
      </c>
      <c r="AB1265" s="228" t="str">
        <f t="shared" si="238"/>
        <v/>
      </c>
    </row>
    <row r="1266" spans="1:28" s="227" customFormat="1" ht="20">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23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237"/>
        <v>0</v>
      </c>
      <c r="AB1266" s="228" t="str">
        <f t="shared" si="238"/>
        <v/>
      </c>
    </row>
    <row r="1267" spans="1:28" s="227" customFormat="1" ht="20">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23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237"/>
        <v>0</v>
      </c>
      <c r="AB1267" s="228" t="str">
        <f t="shared" si="238"/>
        <v/>
      </c>
    </row>
    <row r="1268" spans="1:28" s="227" customFormat="1" ht="20">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23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237"/>
        <v>0</v>
      </c>
      <c r="AB1268" s="228" t="str">
        <f t="shared" si="238"/>
        <v/>
      </c>
    </row>
    <row r="1269" spans="1:28" s="227" customFormat="1" ht="20">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23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237"/>
        <v>0</v>
      </c>
      <c r="AB1269" s="228" t="str">
        <f t="shared" si="238"/>
        <v/>
      </c>
    </row>
    <row r="1270" spans="1:28" s="227" customFormat="1" ht="20">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23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237"/>
        <v>0</v>
      </c>
      <c r="AB1270" s="228" t="str">
        <f t="shared" si="238"/>
        <v/>
      </c>
    </row>
    <row r="1271" spans="1:28" s="227" customFormat="1" ht="20">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23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237"/>
        <v>0</v>
      </c>
      <c r="AB1271" s="228" t="str">
        <f t="shared" si="238"/>
        <v/>
      </c>
    </row>
    <row r="1272" spans="1:28" s="227" customFormat="1" ht="20">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23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237"/>
        <v>0</v>
      </c>
      <c r="AB1272" s="228" t="str">
        <f t="shared" si="238"/>
        <v/>
      </c>
    </row>
    <row r="1273" spans="1:28" s="227" customFormat="1" ht="20">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23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237"/>
        <v>0</v>
      </c>
      <c r="AB1273" s="228" t="str">
        <f t="shared" si="238"/>
        <v/>
      </c>
    </row>
    <row r="1274" spans="1:28" s="227" customFormat="1" ht="20">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23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237"/>
        <v>0</v>
      </c>
      <c r="AB1274" s="228" t="str">
        <f t="shared" si="238"/>
        <v/>
      </c>
    </row>
    <row r="1275" spans="1:28" s="227" customFormat="1" ht="20">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ca="1" si="236"/>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ca="1" si="237"/>
        <v>0</v>
      </c>
      <c r="AB1275" s="228" t="str">
        <f t="shared" si="238"/>
        <v/>
      </c>
    </row>
    <row r="1276" spans="1:28" s="227" customFormat="1" ht="20">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236"/>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237"/>
        <v>0</v>
      </c>
      <c r="AB1276" s="228" t="str">
        <f t="shared" si="238"/>
        <v/>
      </c>
    </row>
    <row r="1277" spans="1:28" s="227" customFormat="1" ht="20">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236"/>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237"/>
        <v>0</v>
      </c>
      <c r="AB1277" s="228" t="str">
        <f t="shared" si="238"/>
        <v/>
      </c>
    </row>
    <row r="1278" spans="1:28" s="227" customFormat="1" ht="20">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ref="S1278" ca="1" si="239">IF(B1278="","",IF(ISERROR(MATCH($E1278,CL,0)),"Unknown",INDIRECT("'C'!$A$"&amp;MATCH($E1278,CL,0)+1)))</f>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ref="X1278" ca="1" si="240">IF(AND(C1278="Smelter not listed",OR(LEN(D1278)=0,LEN(E1278)=0)),1,0)</f>
        <v>0</v>
      </c>
      <c r="AB1278" s="228" t="str">
        <f t="shared" ref="AB1278" si="241">B1278&amp;C1278</f>
        <v/>
      </c>
    </row>
    <row r="1279" spans="1:28" s="227" customFormat="1" ht="20">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ref="S1279:S1310" ca="1" si="242">IF(B1279="","",IF(ISERROR(MATCH($E1279,CL,0)),"Unknown",INDIRECT("'C'!$A$"&amp;MATCH($E1279,CL,0)+1)))</f>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ref="X1279:X1310" ca="1" si="243">IF(AND(C1279="Smelter not listed",OR(LEN(D1279)=0,LEN(E1279)=0)),1,0)</f>
        <v>0</v>
      </c>
      <c r="AB1279" s="228" t="str">
        <f t="shared" ref="AB1279:AB1310" si="244">B1279&amp;C1279</f>
        <v/>
      </c>
    </row>
    <row r="1280" spans="1:28" s="227" customFormat="1" ht="20">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24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243"/>
        <v>0</v>
      </c>
      <c r="AB1280" s="228" t="str">
        <f t="shared" si="244"/>
        <v/>
      </c>
    </row>
    <row r="1281" spans="1:28" s="227" customFormat="1" ht="20">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24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243"/>
        <v>0</v>
      </c>
      <c r="AB1281" s="228" t="str">
        <f t="shared" si="244"/>
        <v/>
      </c>
    </row>
    <row r="1282" spans="1:28" s="227" customFormat="1" ht="20">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24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243"/>
        <v>0</v>
      </c>
      <c r="AB1282" s="228" t="str">
        <f t="shared" si="244"/>
        <v/>
      </c>
    </row>
    <row r="1283" spans="1:28" s="227" customFormat="1" ht="20">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24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243"/>
        <v>0</v>
      </c>
      <c r="AB1283" s="228" t="str">
        <f t="shared" si="244"/>
        <v/>
      </c>
    </row>
    <row r="1284" spans="1:28" s="227" customFormat="1" ht="20">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24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243"/>
        <v>0</v>
      </c>
      <c r="AB1284" s="228" t="str">
        <f t="shared" si="244"/>
        <v/>
      </c>
    </row>
    <row r="1285" spans="1:28" s="227" customFormat="1" ht="20">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24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243"/>
        <v>0</v>
      </c>
      <c r="AB1285" s="228" t="str">
        <f t="shared" si="244"/>
        <v/>
      </c>
    </row>
    <row r="1286" spans="1:28" s="227" customFormat="1" ht="20">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24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243"/>
        <v>0</v>
      </c>
      <c r="AB1286" s="228" t="str">
        <f t="shared" si="244"/>
        <v/>
      </c>
    </row>
    <row r="1287" spans="1:28" s="227" customFormat="1" ht="20">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24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243"/>
        <v>0</v>
      </c>
      <c r="AB1287" s="228" t="str">
        <f t="shared" si="244"/>
        <v/>
      </c>
    </row>
    <row r="1288" spans="1:28" s="227" customFormat="1" ht="20">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24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243"/>
        <v>0</v>
      </c>
      <c r="AB1288" s="228" t="str">
        <f t="shared" si="244"/>
        <v/>
      </c>
    </row>
    <row r="1289" spans="1:28" s="227" customFormat="1" ht="20">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24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243"/>
        <v>0</v>
      </c>
      <c r="AB1289" s="228" t="str">
        <f t="shared" si="244"/>
        <v/>
      </c>
    </row>
    <row r="1290" spans="1:28" s="227" customFormat="1" ht="20">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24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243"/>
        <v>0</v>
      </c>
      <c r="AB1290" s="228" t="str">
        <f t="shared" si="244"/>
        <v/>
      </c>
    </row>
    <row r="1291" spans="1:28" s="227" customFormat="1" ht="20">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24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243"/>
        <v>0</v>
      </c>
      <c r="AB1291" s="228" t="str">
        <f t="shared" si="244"/>
        <v/>
      </c>
    </row>
    <row r="1292" spans="1:28" s="227" customFormat="1" ht="20">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24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243"/>
        <v>0</v>
      </c>
      <c r="AB1292" s="228" t="str">
        <f t="shared" si="244"/>
        <v/>
      </c>
    </row>
    <row r="1293" spans="1:28" s="227" customFormat="1" ht="20">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24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243"/>
        <v>0</v>
      </c>
      <c r="AB1293" s="228" t="str">
        <f t="shared" si="244"/>
        <v/>
      </c>
    </row>
    <row r="1294" spans="1:28" s="227" customFormat="1" ht="20">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24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243"/>
        <v>0</v>
      </c>
      <c r="AB1294" s="228" t="str">
        <f t="shared" si="244"/>
        <v/>
      </c>
    </row>
    <row r="1295" spans="1:28" s="227" customFormat="1" ht="20">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24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243"/>
        <v>0</v>
      </c>
      <c r="AB1295" s="228" t="str">
        <f t="shared" si="244"/>
        <v/>
      </c>
    </row>
    <row r="1296" spans="1:28" s="227" customFormat="1" ht="20">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24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243"/>
        <v>0</v>
      </c>
      <c r="AB1296" s="228" t="str">
        <f t="shared" si="244"/>
        <v/>
      </c>
    </row>
    <row r="1297" spans="1:28" s="227" customFormat="1" ht="20">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24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243"/>
        <v>0</v>
      </c>
      <c r="AB1297" s="228" t="str">
        <f t="shared" si="244"/>
        <v/>
      </c>
    </row>
    <row r="1298" spans="1:28" s="227" customFormat="1" ht="20">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24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243"/>
        <v>0</v>
      </c>
      <c r="AB1298" s="228" t="str">
        <f t="shared" si="244"/>
        <v/>
      </c>
    </row>
    <row r="1299" spans="1:28" s="227" customFormat="1" ht="20">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24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243"/>
        <v>0</v>
      </c>
      <c r="AB1299" s="228" t="str">
        <f t="shared" si="244"/>
        <v/>
      </c>
    </row>
    <row r="1300" spans="1:28" s="227" customFormat="1" ht="20">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24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243"/>
        <v>0</v>
      </c>
      <c r="AB1300" s="228" t="str">
        <f t="shared" si="244"/>
        <v/>
      </c>
    </row>
    <row r="1301" spans="1:28" s="227" customFormat="1" ht="20">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24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243"/>
        <v>0</v>
      </c>
      <c r="AB1301" s="228" t="str">
        <f t="shared" si="244"/>
        <v/>
      </c>
    </row>
    <row r="1302" spans="1:28" s="227" customFormat="1" ht="20">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24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243"/>
        <v>0</v>
      </c>
      <c r="AB1302" s="228" t="str">
        <f t="shared" si="244"/>
        <v/>
      </c>
    </row>
    <row r="1303" spans="1:28" s="227" customFormat="1" ht="20">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24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243"/>
        <v>0</v>
      </c>
      <c r="AB1303" s="228" t="str">
        <f t="shared" si="244"/>
        <v/>
      </c>
    </row>
    <row r="1304" spans="1:28" s="227" customFormat="1" ht="20">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24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243"/>
        <v>0</v>
      </c>
      <c r="AB1304" s="228" t="str">
        <f t="shared" si="244"/>
        <v/>
      </c>
    </row>
    <row r="1305" spans="1:28" s="227" customFormat="1" ht="20">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24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243"/>
        <v>0</v>
      </c>
      <c r="AB1305" s="228" t="str">
        <f t="shared" si="244"/>
        <v/>
      </c>
    </row>
    <row r="1306" spans="1:28" s="227" customFormat="1" ht="20">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24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243"/>
        <v>0</v>
      </c>
      <c r="AB1306" s="228" t="str">
        <f t="shared" si="244"/>
        <v/>
      </c>
    </row>
    <row r="1307" spans="1:28" s="227" customFormat="1" ht="20">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24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243"/>
        <v>0</v>
      </c>
      <c r="AB1307" s="228" t="str">
        <f t="shared" si="244"/>
        <v/>
      </c>
    </row>
    <row r="1308" spans="1:28" s="227" customFormat="1" ht="20">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242"/>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243"/>
        <v>0</v>
      </c>
      <c r="AB1308" s="228" t="str">
        <f t="shared" si="244"/>
        <v/>
      </c>
    </row>
    <row r="1309" spans="1:28" s="227" customFormat="1" ht="20">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242"/>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243"/>
        <v>0</v>
      </c>
      <c r="AB1309" s="228" t="str">
        <f t="shared" si="244"/>
        <v/>
      </c>
    </row>
    <row r="1310" spans="1:28" s="227" customFormat="1" ht="20">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242"/>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243"/>
        <v>0</v>
      </c>
      <c r="AB1310" s="228" t="str">
        <f t="shared" si="244"/>
        <v/>
      </c>
    </row>
    <row r="1311" spans="1:28" s="227" customFormat="1" ht="20">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ref="S1311:S1341" ca="1" si="245">IF(B1311="","",IF(ISERROR(MATCH($E1311,CL,0)),"Unknown",INDIRECT("'C'!$A$"&amp;MATCH($E1311,CL,0)+1)))</f>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ref="X1311:X1341" ca="1" si="246">IF(AND(C1311="Smelter not listed",OR(LEN(D1311)=0,LEN(E1311)=0)),1,0)</f>
        <v>0</v>
      </c>
      <c r="AB1311" s="228" t="str">
        <f t="shared" ref="AB1311:AB1341" si="247">B1311&amp;C1311</f>
        <v/>
      </c>
    </row>
    <row r="1312" spans="1:28" s="227" customFormat="1" ht="20">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24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246"/>
        <v>0</v>
      </c>
      <c r="AB1312" s="228" t="str">
        <f t="shared" si="247"/>
        <v/>
      </c>
    </row>
    <row r="1313" spans="1:28" s="227" customFormat="1" ht="20">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24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246"/>
        <v>0</v>
      </c>
      <c r="AB1313" s="228" t="str">
        <f t="shared" si="247"/>
        <v/>
      </c>
    </row>
    <row r="1314" spans="1:28" s="227" customFormat="1" ht="20">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24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246"/>
        <v>0</v>
      </c>
      <c r="AB1314" s="228" t="str">
        <f t="shared" si="247"/>
        <v/>
      </c>
    </row>
    <row r="1315" spans="1:28" s="227" customFormat="1" ht="20">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24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246"/>
        <v>0</v>
      </c>
      <c r="AB1315" s="228" t="str">
        <f t="shared" si="247"/>
        <v/>
      </c>
    </row>
    <row r="1316" spans="1:28" s="227" customFormat="1" ht="20">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24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246"/>
        <v>0</v>
      </c>
      <c r="AB1316" s="228" t="str">
        <f t="shared" si="247"/>
        <v/>
      </c>
    </row>
    <row r="1317" spans="1:28" s="227" customFormat="1" ht="20">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24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246"/>
        <v>0</v>
      </c>
      <c r="AB1317" s="228" t="str">
        <f t="shared" si="247"/>
        <v/>
      </c>
    </row>
    <row r="1318" spans="1:28" s="227" customFormat="1" ht="20">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24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246"/>
        <v>0</v>
      </c>
      <c r="AB1318" s="228" t="str">
        <f t="shared" si="247"/>
        <v/>
      </c>
    </row>
    <row r="1319" spans="1:28" s="227" customFormat="1" ht="20">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24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246"/>
        <v>0</v>
      </c>
      <c r="AB1319" s="228" t="str">
        <f t="shared" si="247"/>
        <v/>
      </c>
    </row>
    <row r="1320" spans="1:28" s="227" customFormat="1" ht="20">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24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246"/>
        <v>0</v>
      </c>
      <c r="AB1320" s="228" t="str">
        <f t="shared" si="247"/>
        <v/>
      </c>
    </row>
    <row r="1321" spans="1:28" s="227" customFormat="1" ht="20">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24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246"/>
        <v>0</v>
      </c>
      <c r="AB1321" s="228" t="str">
        <f t="shared" si="247"/>
        <v/>
      </c>
    </row>
    <row r="1322" spans="1:28" s="227" customFormat="1" ht="20">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24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246"/>
        <v>0</v>
      </c>
      <c r="AB1322" s="228" t="str">
        <f t="shared" si="247"/>
        <v/>
      </c>
    </row>
    <row r="1323" spans="1:28" s="227" customFormat="1" ht="20">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24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246"/>
        <v>0</v>
      </c>
      <c r="AB1323" s="228" t="str">
        <f t="shared" si="247"/>
        <v/>
      </c>
    </row>
    <row r="1324" spans="1:28" s="227" customFormat="1" ht="20">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24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246"/>
        <v>0</v>
      </c>
      <c r="AB1324" s="228" t="str">
        <f t="shared" si="247"/>
        <v/>
      </c>
    </row>
    <row r="1325" spans="1:28" s="227" customFormat="1" ht="20">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24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246"/>
        <v>0</v>
      </c>
      <c r="AB1325" s="228" t="str">
        <f t="shared" si="247"/>
        <v/>
      </c>
    </row>
    <row r="1326" spans="1:28" s="227" customFormat="1" ht="20">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24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246"/>
        <v>0</v>
      </c>
      <c r="AB1326" s="228" t="str">
        <f t="shared" si="247"/>
        <v/>
      </c>
    </row>
    <row r="1327" spans="1:28" s="227" customFormat="1" ht="20">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24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246"/>
        <v>0</v>
      </c>
      <c r="AB1327" s="228" t="str">
        <f t="shared" si="247"/>
        <v/>
      </c>
    </row>
    <row r="1328" spans="1:28" s="227" customFormat="1" ht="20">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24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246"/>
        <v>0</v>
      </c>
      <c r="AB1328" s="228" t="str">
        <f t="shared" si="247"/>
        <v/>
      </c>
    </row>
    <row r="1329" spans="1:28" s="227" customFormat="1" ht="20">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24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246"/>
        <v>0</v>
      </c>
      <c r="AB1329" s="228" t="str">
        <f t="shared" si="247"/>
        <v/>
      </c>
    </row>
    <row r="1330" spans="1:28" s="227" customFormat="1" ht="20">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24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246"/>
        <v>0</v>
      </c>
      <c r="AB1330" s="228" t="str">
        <f t="shared" si="247"/>
        <v/>
      </c>
    </row>
    <row r="1331" spans="1:28" s="227" customFormat="1" ht="20">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24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246"/>
        <v>0</v>
      </c>
      <c r="AB1331" s="228" t="str">
        <f t="shared" si="247"/>
        <v/>
      </c>
    </row>
    <row r="1332" spans="1:28" s="227" customFormat="1" ht="20">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24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246"/>
        <v>0</v>
      </c>
      <c r="AB1332" s="228" t="str">
        <f t="shared" si="247"/>
        <v/>
      </c>
    </row>
    <row r="1333" spans="1:28" s="227" customFormat="1" ht="20">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24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246"/>
        <v>0</v>
      </c>
      <c r="AB1333" s="228" t="str">
        <f t="shared" si="247"/>
        <v/>
      </c>
    </row>
    <row r="1334" spans="1:28" s="227" customFormat="1" ht="20">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24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246"/>
        <v>0</v>
      </c>
      <c r="AB1334" s="228" t="str">
        <f t="shared" si="247"/>
        <v/>
      </c>
    </row>
    <row r="1335" spans="1:28" s="227" customFormat="1" ht="20">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24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246"/>
        <v>0</v>
      </c>
      <c r="AB1335" s="228" t="str">
        <f t="shared" si="247"/>
        <v/>
      </c>
    </row>
    <row r="1336" spans="1:28" s="227" customFormat="1" ht="20">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24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246"/>
        <v>0</v>
      </c>
      <c r="AB1336" s="228" t="str">
        <f t="shared" si="247"/>
        <v/>
      </c>
    </row>
    <row r="1337" spans="1:28" s="227" customFormat="1" ht="20">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24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246"/>
        <v>0</v>
      </c>
      <c r="AB1337" s="228" t="str">
        <f t="shared" si="247"/>
        <v/>
      </c>
    </row>
    <row r="1338" spans="1:28" s="227" customFormat="1" ht="20">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24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246"/>
        <v>0</v>
      </c>
      <c r="AB1338" s="228" t="str">
        <f t="shared" si="247"/>
        <v/>
      </c>
    </row>
    <row r="1339" spans="1:28" s="227" customFormat="1" ht="20">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ca="1" si="245"/>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ca="1" si="246"/>
        <v>0</v>
      </c>
      <c r="AB1339" s="228" t="str">
        <f t="shared" si="247"/>
        <v/>
      </c>
    </row>
    <row r="1340" spans="1:28" s="227" customFormat="1" ht="20">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245"/>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246"/>
        <v>0</v>
      </c>
      <c r="AB1340" s="228" t="str">
        <f t="shared" si="247"/>
        <v/>
      </c>
    </row>
    <row r="1341" spans="1:28" s="227" customFormat="1" ht="20">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245"/>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246"/>
        <v>0</v>
      </c>
      <c r="AB1341" s="228" t="str">
        <f t="shared" si="247"/>
        <v/>
      </c>
    </row>
    <row r="1342" spans="1:28" s="227" customFormat="1" ht="20">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ref="S1342" ca="1" si="248">IF(B1342="","",IF(ISERROR(MATCH($E1342,CL,0)),"Unknown",INDIRECT("'C'!$A$"&amp;MATCH($E1342,CL,0)+1)))</f>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ref="X1342" ca="1" si="249">IF(AND(C1342="Smelter not listed",OR(LEN(D1342)=0,LEN(E1342)=0)),1,0)</f>
        <v>0</v>
      </c>
      <c r="AB1342" s="228" t="str">
        <f t="shared" ref="AB1342" si="250">B1342&amp;C1342</f>
        <v/>
      </c>
    </row>
    <row r="1343" spans="1:28" s="227" customFormat="1" ht="20">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ref="S1343:S1374" ca="1" si="251">IF(B1343="","",IF(ISERROR(MATCH($E1343,CL,0)),"Unknown",INDIRECT("'C'!$A$"&amp;MATCH($E1343,CL,0)+1)))</f>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ref="X1343:X1374" ca="1" si="252">IF(AND(C1343="Smelter not listed",OR(LEN(D1343)=0,LEN(E1343)=0)),1,0)</f>
        <v>0</v>
      </c>
      <c r="AB1343" s="228" t="str">
        <f t="shared" ref="AB1343:AB1374" si="253">B1343&amp;C1343</f>
        <v/>
      </c>
    </row>
    <row r="1344" spans="1:28" s="227" customFormat="1" ht="20">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25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252"/>
        <v>0</v>
      </c>
      <c r="AB1344" s="228" t="str">
        <f t="shared" si="253"/>
        <v/>
      </c>
    </row>
    <row r="1345" spans="1:28" s="227" customFormat="1" ht="20">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25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252"/>
        <v>0</v>
      </c>
      <c r="AB1345" s="228" t="str">
        <f t="shared" si="253"/>
        <v/>
      </c>
    </row>
    <row r="1346" spans="1:28" s="227" customFormat="1" ht="20">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25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252"/>
        <v>0</v>
      </c>
      <c r="AB1346" s="228" t="str">
        <f t="shared" si="253"/>
        <v/>
      </c>
    </row>
    <row r="1347" spans="1:28" s="227" customFormat="1" ht="20">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25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252"/>
        <v>0</v>
      </c>
      <c r="AB1347" s="228" t="str">
        <f t="shared" si="253"/>
        <v/>
      </c>
    </row>
    <row r="1348" spans="1:28" s="227" customFormat="1" ht="20">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25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252"/>
        <v>0</v>
      </c>
      <c r="AB1348" s="228" t="str">
        <f t="shared" si="253"/>
        <v/>
      </c>
    </row>
    <row r="1349" spans="1:28" s="227" customFormat="1" ht="20">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25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252"/>
        <v>0</v>
      </c>
      <c r="AB1349" s="228" t="str">
        <f t="shared" si="253"/>
        <v/>
      </c>
    </row>
    <row r="1350" spans="1:28" s="227" customFormat="1" ht="20">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25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252"/>
        <v>0</v>
      </c>
      <c r="AB1350" s="228" t="str">
        <f t="shared" si="253"/>
        <v/>
      </c>
    </row>
    <row r="1351" spans="1:28" s="227" customFormat="1" ht="20">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25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252"/>
        <v>0</v>
      </c>
      <c r="AB1351" s="228" t="str">
        <f t="shared" si="253"/>
        <v/>
      </c>
    </row>
    <row r="1352" spans="1:28" s="227" customFormat="1" ht="20">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25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252"/>
        <v>0</v>
      </c>
      <c r="AB1352" s="228" t="str">
        <f t="shared" si="253"/>
        <v/>
      </c>
    </row>
    <row r="1353" spans="1:28" s="227" customFormat="1" ht="20">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25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252"/>
        <v>0</v>
      </c>
      <c r="AB1353" s="228" t="str">
        <f t="shared" si="253"/>
        <v/>
      </c>
    </row>
    <row r="1354" spans="1:28" s="227" customFormat="1" ht="20">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25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252"/>
        <v>0</v>
      </c>
      <c r="AB1354" s="228" t="str">
        <f t="shared" si="253"/>
        <v/>
      </c>
    </row>
    <row r="1355" spans="1:28" s="227" customFormat="1" ht="20">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25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252"/>
        <v>0</v>
      </c>
      <c r="AB1355" s="228" t="str">
        <f t="shared" si="253"/>
        <v/>
      </c>
    </row>
    <row r="1356" spans="1:28" s="227" customFormat="1" ht="20">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25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252"/>
        <v>0</v>
      </c>
      <c r="AB1356" s="228" t="str">
        <f t="shared" si="253"/>
        <v/>
      </c>
    </row>
    <row r="1357" spans="1:28" s="227" customFormat="1" ht="20">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25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252"/>
        <v>0</v>
      </c>
      <c r="AB1357" s="228" t="str">
        <f t="shared" si="253"/>
        <v/>
      </c>
    </row>
    <row r="1358" spans="1:28" s="227" customFormat="1" ht="20">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25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252"/>
        <v>0</v>
      </c>
      <c r="AB1358" s="228" t="str">
        <f t="shared" si="253"/>
        <v/>
      </c>
    </row>
    <row r="1359" spans="1:28" s="227" customFormat="1" ht="20">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25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252"/>
        <v>0</v>
      </c>
      <c r="AB1359" s="228" t="str">
        <f t="shared" si="253"/>
        <v/>
      </c>
    </row>
    <row r="1360" spans="1:28" s="227" customFormat="1" ht="20">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25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252"/>
        <v>0</v>
      </c>
      <c r="AB1360" s="228" t="str">
        <f t="shared" si="253"/>
        <v/>
      </c>
    </row>
    <row r="1361" spans="1:28" s="227" customFormat="1" ht="20">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25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252"/>
        <v>0</v>
      </c>
      <c r="AB1361" s="228" t="str">
        <f t="shared" si="253"/>
        <v/>
      </c>
    </row>
    <row r="1362" spans="1:28" s="227" customFormat="1" ht="20">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25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252"/>
        <v>0</v>
      </c>
      <c r="AB1362" s="228" t="str">
        <f t="shared" si="253"/>
        <v/>
      </c>
    </row>
    <row r="1363" spans="1:28" s="227" customFormat="1" ht="20">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25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252"/>
        <v>0</v>
      </c>
      <c r="AB1363" s="228" t="str">
        <f t="shared" si="253"/>
        <v/>
      </c>
    </row>
    <row r="1364" spans="1:28" s="227" customFormat="1" ht="20">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25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252"/>
        <v>0</v>
      </c>
      <c r="AB1364" s="228" t="str">
        <f t="shared" si="253"/>
        <v/>
      </c>
    </row>
    <row r="1365" spans="1:28" s="227" customFormat="1" ht="20">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25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252"/>
        <v>0</v>
      </c>
      <c r="AB1365" s="228" t="str">
        <f t="shared" si="253"/>
        <v/>
      </c>
    </row>
    <row r="1366" spans="1:28" s="227" customFormat="1" ht="20">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25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252"/>
        <v>0</v>
      </c>
      <c r="AB1366" s="228" t="str">
        <f t="shared" si="253"/>
        <v/>
      </c>
    </row>
    <row r="1367" spans="1:28" s="227" customFormat="1" ht="20">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25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252"/>
        <v>0</v>
      </c>
      <c r="AB1367" s="228" t="str">
        <f t="shared" si="253"/>
        <v/>
      </c>
    </row>
    <row r="1368" spans="1:28" s="227" customFormat="1" ht="20">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25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252"/>
        <v>0</v>
      </c>
      <c r="AB1368" s="228" t="str">
        <f t="shared" si="253"/>
        <v/>
      </c>
    </row>
    <row r="1369" spans="1:28" s="227" customFormat="1" ht="20">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25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252"/>
        <v>0</v>
      </c>
      <c r="AB1369" s="228" t="str">
        <f t="shared" si="253"/>
        <v/>
      </c>
    </row>
    <row r="1370" spans="1:28" s="227" customFormat="1" ht="20">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25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252"/>
        <v>0</v>
      </c>
      <c r="AB1370" s="228" t="str">
        <f t="shared" si="253"/>
        <v/>
      </c>
    </row>
    <row r="1371" spans="1:28" s="227" customFormat="1" ht="20">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25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252"/>
        <v>0</v>
      </c>
      <c r="AB1371" s="228" t="str">
        <f t="shared" si="253"/>
        <v/>
      </c>
    </row>
    <row r="1372" spans="1:28" s="227" customFormat="1" ht="20">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251"/>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252"/>
        <v>0</v>
      </c>
      <c r="AB1372" s="228" t="str">
        <f t="shared" si="253"/>
        <v/>
      </c>
    </row>
    <row r="1373" spans="1:28" s="227" customFormat="1" ht="20">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251"/>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252"/>
        <v>0</v>
      </c>
      <c r="AB1373" s="228" t="str">
        <f t="shared" si="253"/>
        <v/>
      </c>
    </row>
    <row r="1374" spans="1:28" s="227" customFormat="1" ht="20">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251"/>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252"/>
        <v>0</v>
      </c>
      <c r="AB1374" s="228" t="str">
        <f t="shared" si="253"/>
        <v/>
      </c>
    </row>
    <row r="1375" spans="1:28" s="227" customFormat="1" ht="20">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ref="S1375:S1405" ca="1" si="254">IF(B1375="","",IF(ISERROR(MATCH($E1375,CL,0)),"Unknown",INDIRECT("'C'!$A$"&amp;MATCH($E1375,CL,0)+1)))</f>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ref="X1375:X1405" ca="1" si="255">IF(AND(C1375="Smelter not listed",OR(LEN(D1375)=0,LEN(E1375)=0)),1,0)</f>
        <v>0</v>
      </c>
      <c r="AB1375" s="228" t="str">
        <f t="shared" ref="AB1375:AB1405" si="256">B1375&amp;C1375</f>
        <v/>
      </c>
    </row>
    <row r="1376" spans="1:28" s="227" customFormat="1" ht="20">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25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255"/>
        <v>0</v>
      </c>
      <c r="AB1376" s="228" t="str">
        <f t="shared" si="256"/>
        <v/>
      </c>
    </row>
    <row r="1377" spans="1:28" s="227" customFormat="1" ht="20">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25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255"/>
        <v>0</v>
      </c>
      <c r="AB1377" s="228" t="str">
        <f t="shared" si="256"/>
        <v/>
      </c>
    </row>
    <row r="1378" spans="1:28" s="227" customFormat="1" ht="20">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25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255"/>
        <v>0</v>
      </c>
      <c r="AB1378" s="228" t="str">
        <f t="shared" si="256"/>
        <v/>
      </c>
    </row>
    <row r="1379" spans="1:28" s="227" customFormat="1" ht="20">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25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255"/>
        <v>0</v>
      </c>
      <c r="AB1379" s="228" t="str">
        <f t="shared" si="256"/>
        <v/>
      </c>
    </row>
    <row r="1380" spans="1:28" s="227" customFormat="1" ht="20">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25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255"/>
        <v>0</v>
      </c>
      <c r="AB1380" s="228" t="str">
        <f t="shared" si="256"/>
        <v/>
      </c>
    </row>
    <row r="1381" spans="1:28" s="227" customFormat="1" ht="20">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25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255"/>
        <v>0</v>
      </c>
      <c r="AB1381" s="228" t="str">
        <f t="shared" si="256"/>
        <v/>
      </c>
    </row>
    <row r="1382" spans="1:28" s="227" customFormat="1" ht="20">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25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255"/>
        <v>0</v>
      </c>
      <c r="AB1382" s="228" t="str">
        <f t="shared" si="256"/>
        <v/>
      </c>
    </row>
    <row r="1383" spans="1:28" s="227" customFormat="1" ht="20">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25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255"/>
        <v>0</v>
      </c>
      <c r="AB1383" s="228" t="str">
        <f t="shared" si="256"/>
        <v/>
      </c>
    </row>
    <row r="1384" spans="1:28" s="227" customFormat="1" ht="20">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25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255"/>
        <v>0</v>
      </c>
      <c r="AB1384" s="228" t="str">
        <f t="shared" si="256"/>
        <v/>
      </c>
    </row>
    <row r="1385" spans="1:28" s="227" customFormat="1" ht="20">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25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255"/>
        <v>0</v>
      </c>
      <c r="AB1385" s="228" t="str">
        <f t="shared" si="256"/>
        <v/>
      </c>
    </row>
    <row r="1386" spans="1:28" s="227" customFormat="1" ht="20">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25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255"/>
        <v>0</v>
      </c>
      <c r="AB1386" s="228" t="str">
        <f t="shared" si="256"/>
        <v/>
      </c>
    </row>
    <row r="1387" spans="1:28" s="227" customFormat="1" ht="20">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25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255"/>
        <v>0</v>
      </c>
      <c r="AB1387" s="228" t="str">
        <f t="shared" si="256"/>
        <v/>
      </c>
    </row>
    <row r="1388" spans="1:28" s="227" customFormat="1" ht="20">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25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255"/>
        <v>0</v>
      </c>
      <c r="AB1388" s="228" t="str">
        <f t="shared" si="256"/>
        <v/>
      </c>
    </row>
    <row r="1389" spans="1:28" s="227" customFormat="1" ht="20">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25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255"/>
        <v>0</v>
      </c>
      <c r="AB1389" s="228" t="str">
        <f t="shared" si="256"/>
        <v/>
      </c>
    </row>
    <row r="1390" spans="1:28" s="227" customFormat="1" ht="20">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25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255"/>
        <v>0</v>
      </c>
      <c r="AB1390" s="228" t="str">
        <f t="shared" si="256"/>
        <v/>
      </c>
    </row>
    <row r="1391" spans="1:28" s="227" customFormat="1" ht="20">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25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255"/>
        <v>0</v>
      </c>
      <c r="AB1391" s="228" t="str">
        <f t="shared" si="256"/>
        <v/>
      </c>
    </row>
    <row r="1392" spans="1:28" s="227" customFormat="1" ht="20">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25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255"/>
        <v>0</v>
      </c>
      <c r="AB1392" s="228" t="str">
        <f t="shared" si="256"/>
        <v/>
      </c>
    </row>
    <row r="1393" spans="1:28" s="227" customFormat="1" ht="20">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25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255"/>
        <v>0</v>
      </c>
      <c r="AB1393" s="228" t="str">
        <f t="shared" si="256"/>
        <v/>
      </c>
    </row>
    <row r="1394" spans="1:28" s="227" customFormat="1" ht="20">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25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255"/>
        <v>0</v>
      </c>
      <c r="AB1394" s="228" t="str">
        <f t="shared" si="256"/>
        <v/>
      </c>
    </row>
    <row r="1395" spans="1:28" s="227" customFormat="1" ht="20">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25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255"/>
        <v>0</v>
      </c>
      <c r="AB1395" s="228" t="str">
        <f t="shared" si="256"/>
        <v/>
      </c>
    </row>
    <row r="1396" spans="1:28" s="227" customFormat="1" ht="20">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25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255"/>
        <v>0</v>
      </c>
      <c r="AB1396" s="228" t="str">
        <f t="shared" si="256"/>
        <v/>
      </c>
    </row>
    <row r="1397" spans="1:28" s="227" customFormat="1" ht="20">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25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255"/>
        <v>0</v>
      </c>
      <c r="AB1397" s="228" t="str">
        <f t="shared" si="256"/>
        <v/>
      </c>
    </row>
    <row r="1398" spans="1:28" s="227" customFormat="1" ht="20">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25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255"/>
        <v>0</v>
      </c>
      <c r="AB1398" s="228" t="str">
        <f t="shared" si="256"/>
        <v/>
      </c>
    </row>
    <row r="1399" spans="1:28" s="227" customFormat="1" ht="20">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25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255"/>
        <v>0</v>
      </c>
      <c r="AB1399" s="228" t="str">
        <f t="shared" si="256"/>
        <v/>
      </c>
    </row>
    <row r="1400" spans="1:28" s="227" customFormat="1" ht="20">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25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255"/>
        <v>0</v>
      </c>
      <c r="AB1400" s="228" t="str">
        <f t="shared" si="256"/>
        <v/>
      </c>
    </row>
    <row r="1401" spans="1:28" s="227" customFormat="1" ht="20">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25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255"/>
        <v>0</v>
      </c>
      <c r="AB1401" s="228" t="str">
        <f t="shared" si="256"/>
        <v/>
      </c>
    </row>
    <row r="1402" spans="1:28" s="227" customFormat="1" ht="20">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25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255"/>
        <v>0</v>
      </c>
      <c r="AB1402" s="228" t="str">
        <f t="shared" si="256"/>
        <v/>
      </c>
    </row>
    <row r="1403" spans="1:28" s="227" customFormat="1" ht="20">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ca="1" si="254"/>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ca="1" si="255"/>
        <v>0</v>
      </c>
      <c r="AB1403" s="228" t="str">
        <f t="shared" si="256"/>
        <v/>
      </c>
    </row>
    <row r="1404" spans="1:28" s="227" customFormat="1" ht="20">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254"/>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255"/>
        <v>0</v>
      </c>
      <c r="AB1404" s="228" t="str">
        <f t="shared" si="256"/>
        <v/>
      </c>
    </row>
    <row r="1405" spans="1:28" s="227" customFormat="1" ht="20">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54"/>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55"/>
        <v>0</v>
      </c>
      <c r="AB1405" s="228" t="str">
        <f t="shared" si="256"/>
        <v/>
      </c>
    </row>
    <row r="1406" spans="1:28" s="227" customFormat="1" ht="20">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ref="S1406" ca="1" si="257">IF(B1406="","",IF(ISERROR(MATCH($E1406,CL,0)),"Unknown",INDIRECT("'C'!$A$"&amp;MATCH($E1406,CL,0)+1)))</f>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ref="X1406" ca="1" si="258">IF(AND(C1406="Smelter not listed",OR(LEN(D1406)=0,LEN(E1406)=0)),1,0)</f>
        <v>0</v>
      </c>
      <c r="AB1406" s="228" t="str">
        <f t="shared" ref="AB1406" si="259">B1406&amp;C1406</f>
        <v/>
      </c>
    </row>
    <row r="1407" spans="1:28" s="227" customFormat="1" ht="20">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ref="S1407:S1438" ca="1" si="260">IF(B1407="","",IF(ISERROR(MATCH($E1407,CL,0)),"Unknown",INDIRECT("'C'!$A$"&amp;MATCH($E1407,CL,0)+1)))</f>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ref="X1407:X1438" ca="1" si="261">IF(AND(C1407="Smelter not listed",OR(LEN(D1407)=0,LEN(E1407)=0)),1,0)</f>
        <v>0</v>
      </c>
      <c r="AB1407" s="228" t="str">
        <f t="shared" ref="AB1407:AB1438" si="262">B1407&amp;C1407</f>
        <v/>
      </c>
    </row>
    <row r="1408" spans="1:28" s="227" customFormat="1" ht="20">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6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61"/>
        <v>0</v>
      </c>
      <c r="AB1408" s="228" t="str">
        <f t="shared" si="262"/>
        <v/>
      </c>
    </row>
    <row r="1409" spans="1:28" s="227" customFormat="1" ht="20">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6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61"/>
        <v>0</v>
      </c>
      <c r="AB1409" s="228" t="str">
        <f t="shared" si="262"/>
        <v/>
      </c>
    </row>
    <row r="1410" spans="1:28" s="227" customFormat="1" ht="20">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6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61"/>
        <v>0</v>
      </c>
      <c r="AB1410" s="228" t="str">
        <f t="shared" si="262"/>
        <v/>
      </c>
    </row>
    <row r="1411" spans="1:28" s="227" customFormat="1" ht="20">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6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61"/>
        <v>0</v>
      </c>
      <c r="AB1411" s="228" t="str">
        <f t="shared" si="262"/>
        <v/>
      </c>
    </row>
    <row r="1412" spans="1:28" s="227" customFormat="1" ht="20">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6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61"/>
        <v>0</v>
      </c>
      <c r="AB1412" s="228" t="str">
        <f t="shared" si="262"/>
        <v/>
      </c>
    </row>
    <row r="1413" spans="1:28" s="227" customFormat="1" ht="20">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6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61"/>
        <v>0</v>
      </c>
      <c r="AB1413" s="228" t="str">
        <f t="shared" si="262"/>
        <v/>
      </c>
    </row>
    <row r="1414" spans="1:28" s="227" customFormat="1" ht="20">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6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61"/>
        <v>0</v>
      </c>
      <c r="AB1414" s="228" t="str">
        <f t="shared" si="262"/>
        <v/>
      </c>
    </row>
    <row r="1415" spans="1:28" s="227" customFormat="1" ht="20">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6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61"/>
        <v>0</v>
      </c>
      <c r="AB1415" s="228" t="str">
        <f t="shared" si="262"/>
        <v/>
      </c>
    </row>
    <row r="1416" spans="1:28" s="227" customFormat="1" ht="20">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6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61"/>
        <v>0</v>
      </c>
      <c r="AB1416" s="228" t="str">
        <f t="shared" si="262"/>
        <v/>
      </c>
    </row>
    <row r="1417" spans="1:28" s="227" customFormat="1" ht="20">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6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61"/>
        <v>0</v>
      </c>
      <c r="AB1417" s="228" t="str">
        <f t="shared" si="262"/>
        <v/>
      </c>
    </row>
    <row r="1418" spans="1:28" s="227" customFormat="1" ht="20">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6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61"/>
        <v>0</v>
      </c>
      <c r="AB1418" s="228" t="str">
        <f t="shared" si="262"/>
        <v/>
      </c>
    </row>
    <row r="1419" spans="1:28" s="227" customFormat="1" ht="20">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6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61"/>
        <v>0</v>
      </c>
      <c r="AB1419" s="228" t="str">
        <f t="shared" si="262"/>
        <v/>
      </c>
    </row>
    <row r="1420" spans="1:28" s="227" customFormat="1" ht="20">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6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61"/>
        <v>0</v>
      </c>
      <c r="AB1420" s="228" t="str">
        <f t="shared" si="262"/>
        <v/>
      </c>
    </row>
    <row r="1421" spans="1:28" s="227" customFormat="1" ht="20">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6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61"/>
        <v>0</v>
      </c>
      <c r="AB1421" s="228" t="str">
        <f t="shared" si="262"/>
        <v/>
      </c>
    </row>
    <row r="1422" spans="1:28" s="227" customFormat="1" ht="20">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6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61"/>
        <v>0</v>
      </c>
      <c r="AB1422" s="228" t="str">
        <f t="shared" si="262"/>
        <v/>
      </c>
    </row>
    <row r="1423" spans="1:28" s="227" customFormat="1" ht="20">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6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61"/>
        <v>0</v>
      </c>
      <c r="AB1423" s="228" t="str">
        <f t="shared" si="262"/>
        <v/>
      </c>
    </row>
    <row r="1424" spans="1:28" s="227" customFormat="1" ht="20">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6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61"/>
        <v>0</v>
      </c>
      <c r="AB1424" s="228" t="str">
        <f t="shared" si="262"/>
        <v/>
      </c>
    </row>
    <row r="1425" spans="1:28" s="227" customFormat="1" ht="20">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6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61"/>
        <v>0</v>
      </c>
      <c r="AB1425" s="228" t="str">
        <f t="shared" si="262"/>
        <v/>
      </c>
    </row>
    <row r="1426" spans="1:28" s="227" customFormat="1" ht="20">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6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61"/>
        <v>0</v>
      </c>
      <c r="AB1426" s="228" t="str">
        <f t="shared" si="262"/>
        <v/>
      </c>
    </row>
    <row r="1427" spans="1:28" s="227" customFormat="1" ht="20">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6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61"/>
        <v>0</v>
      </c>
      <c r="AB1427" s="228" t="str">
        <f t="shared" si="262"/>
        <v/>
      </c>
    </row>
    <row r="1428" spans="1:28" s="227" customFormat="1" ht="20">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6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61"/>
        <v>0</v>
      </c>
      <c r="AB1428" s="228" t="str">
        <f t="shared" si="262"/>
        <v/>
      </c>
    </row>
    <row r="1429" spans="1:28" s="227" customFormat="1" ht="20">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6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61"/>
        <v>0</v>
      </c>
      <c r="AB1429" s="228" t="str">
        <f t="shared" si="262"/>
        <v/>
      </c>
    </row>
    <row r="1430" spans="1:28" s="227" customFormat="1" ht="20">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6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61"/>
        <v>0</v>
      </c>
      <c r="AB1430" s="228" t="str">
        <f t="shared" si="262"/>
        <v/>
      </c>
    </row>
    <row r="1431" spans="1:28" s="227" customFormat="1" ht="20">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6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61"/>
        <v>0</v>
      </c>
      <c r="AB1431" s="228" t="str">
        <f t="shared" si="262"/>
        <v/>
      </c>
    </row>
    <row r="1432" spans="1:28" s="227" customFormat="1" ht="20">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6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61"/>
        <v>0</v>
      </c>
      <c r="AB1432" s="228" t="str">
        <f t="shared" si="262"/>
        <v/>
      </c>
    </row>
    <row r="1433" spans="1:28" s="227" customFormat="1" ht="20">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6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61"/>
        <v>0</v>
      </c>
      <c r="AB1433" s="228" t="str">
        <f t="shared" si="262"/>
        <v/>
      </c>
    </row>
    <row r="1434" spans="1:28" s="227" customFormat="1" ht="20">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6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61"/>
        <v>0</v>
      </c>
      <c r="AB1434" s="228" t="str">
        <f t="shared" si="262"/>
        <v/>
      </c>
    </row>
    <row r="1435" spans="1:28" s="227" customFormat="1" ht="20">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6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61"/>
        <v>0</v>
      </c>
      <c r="AB1435" s="228" t="str">
        <f t="shared" si="262"/>
        <v/>
      </c>
    </row>
    <row r="1436" spans="1:28" s="227" customFormat="1" ht="20">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260"/>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261"/>
        <v>0</v>
      </c>
      <c r="AB1436" s="228" t="str">
        <f t="shared" si="262"/>
        <v/>
      </c>
    </row>
    <row r="1437" spans="1:28" s="227" customFormat="1" ht="20">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60"/>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61"/>
        <v>0</v>
      </c>
      <c r="AB1437" s="228" t="str">
        <f t="shared" si="262"/>
        <v/>
      </c>
    </row>
    <row r="1438" spans="1:28" s="227" customFormat="1" ht="20">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60"/>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61"/>
        <v>0</v>
      </c>
      <c r="AB1438" s="228" t="str">
        <f t="shared" si="262"/>
        <v/>
      </c>
    </row>
    <row r="1439" spans="1:28" s="227" customFormat="1" ht="20">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ref="S1439:S1469" ca="1" si="263">IF(B1439="","",IF(ISERROR(MATCH($E1439,CL,0)),"Unknown",INDIRECT("'C'!$A$"&amp;MATCH($E1439,CL,0)+1)))</f>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ref="X1439:X1469" ca="1" si="264">IF(AND(C1439="Smelter not listed",OR(LEN(D1439)=0,LEN(E1439)=0)),1,0)</f>
        <v>0</v>
      </c>
      <c r="AB1439" s="228" t="str">
        <f t="shared" ref="AB1439:AB1469" si="265">B1439&amp;C1439</f>
        <v/>
      </c>
    </row>
    <row r="1440" spans="1:28" s="227" customFormat="1" ht="20">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6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64"/>
        <v>0</v>
      </c>
      <c r="AB1440" s="228" t="str">
        <f t="shared" si="265"/>
        <v/>
      </c>
    </row>
    <row r="1441" spans="1:28" s="227" customFormat="1" ht="20">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6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64"/>
        <v>0</v>
      </c>
      <c r="AB1441" s="228" t="str">
        <f t="shared" si="265"/>
        <v/>
      </c>
    </row>
    <row r="1442" spans="1:28" s="227" customFormat="1" ht="20">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6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64"/>
        <v>0</v>
      </c>
      <c r="AB1442" s="228" t="str">
        <f t="shared" si="265"/>
        <v/>
      </c>
    </row>
    <row r="1443" spans="1:28" s="227" customFormat="1" ht="20">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6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64"/>
        <v>0</v>
      </c>
      <c r="AB1443" s="228" t="str">
        <f t="shared" si="265"/>
        <v/>
      </c>
    </row>
    <row r="1444" spans="1:28" s="227" customFormat="1" ht="20">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6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64"/>
        <v>0</v>
      </c>
      <c r="AB1444" s="228" t="str">
        <f t="shared" si="265"/>
        <v/>
      </c>
    </row>
    <row r="1445" spans="1:28" s="227" customFormat="1" ht="20">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6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64"/>
        <v>0</v>
      </c>
      <c r="AB1445" s="228" t="str">
        <f t="shared" si="265"/>
        <v/>
      </c>
    </row>
    <row r="1446" spans="1:28" s="227" customFormat="1" ht="20">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6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64"/>
        <v>0</v>
      </c>
      <c r="AB1446" s="228" t="str">
        <f t="shared" si="265"/>
        <v/>
      </c>
    </row>
    <row r="1447" spans="1:28" s="227" customFormat="1" ht="20">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6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64"/>
        <v>0</v>
      </c>
      <c r="AB1447" s="228" t="str">
        <f t="shared" si="265"/>
        <v/>
      </c>
    </row>
    <row r="1448" spans="1:28" s="227" customFormat="1" ht="20">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6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64"/>
        <v>0</v>
      </c>
      <c r="AB1448" s="228" t="str">
        <f t="shared" si="265"/>
        <v/>
      </c>
    </row>
    <row r="1449" spans="1:28" s="227" customFormat="1" ht="20">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6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64"/>
        <v>0</v>
      </c>
      <c r="AB1449" s="228" t="str">
        <f t="shared" si="265"/>
        <v/>
      </c>
    </row>
    <row r="1450" spans="1:28" s="227" customFormat="1" ht="20">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6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64"/>
        <v>0</v>
      </c>
      <c r="AB1450" s="228" t="str">
        <f t="shared" si="265"/>
        <v/>
      </c>
    </row>
    <row r="1451" spans="1:28" s="227" customFormat="1" ht="20">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6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64"/>
        <v>0</v>
      </c>
      <c r="AB1451" s="228" t="str">
        <f t="shared" si="265"/>
        <v/>
      </c>
    </row>
    <row r="1452" spans="1:28" s="227" customFormat="1" ht="20">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6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64"/>
        <v>0</v>
      </c>
      <c r="AB1452" s="228" t="str">
        <f t="shared" si="265"/>
        <v/>
      </c>
    </row>
    <row r="1453" spans="1:28" s="227" customFormat="1" ht="20">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6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64"/>
        <v>0</v>
      </c>
      <c r="AB1453" s="228" t="str">
        <f t="shared" si="265"/>
        <v/>
      </c>
    </row>
    <row r="1454" spans="1:28" s="227" customFormat="1" ht="20">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6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64"/>
        <v>0</v>
      </c>
      <c r="AB1454" s="228" t="str">
        <f t="shared" si="265"/>
        <v/>
      </c>
    </row>
    <row r="1455" spans="1:28" s="227" customFormat="1" ht="20">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6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64"/>
        <v>0</v>
      </c>
      <c r="AB1455" s="228" t="str">
        <f t="shared" si="265"/>
        <v/>
      </c>
    </row>
    <row r="1456" spans="1:28" s="227" customFormat="1" ht="20">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6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64"/>
        <v>0</v>
      </c>
      <c r="AB1456" s="228" t="str">
        <f t="shared" si="265"/>
        <v/>
      </c>
    </row>
    <row r="1457" spans="1:28" s="227" customFormat="1" ht="20">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6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64"/>
        <v>0</v>
      </c>
      <c r="AB1457" s="228" t="str">
        <f t="shared" si="265"/>
        <v/>
      </c>
    </row>
    <row r="1458" spans="1:28" s="227" customFormat="1" ht="20">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6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64"/>
        <v>0</v>
      </c>
      <c r="AB1458" s="228" t="str">
        <f t="shared" si="265"/>
        <v/>
      </c>
    </row>
    <row r="1459" spans="1:28" s="227" customFormat="1" ht="20">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6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64"/>
        <v>0</v>
      </c>
      <c r="AB1459" s="228" t="str">
        <f t="shared" si="265"/>
        <v/>
      </c>
    </row>
    <row r="1460" spans="1:28" s="227" customFormat="1" ht="20">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6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64"/>
        <v>0</v>
      </c>
      <c r="AB1460" s="228" t="str">
        <f t="shared" si="265"/>
        <v/>
      </c>
    </row>
    <row r="1461" spans="1:28" s="227" customFormat="1" ht="20">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6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64"/>
        <v>0</v>
      </c>
      <c r="AB1461" s="228" t="str">
        <f t="shared" si="265"/>
        <v/>
      </c>
    </row>
    <row r="1462" spans="1:28" s="227" customFormat="1" ht="20">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6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64"/>
        <v>0</v>
      </c>
      <c r="AB1462" s="228" t="str">
        <f t="shared" si="265"/>
        <v/>
      </c>
    </row>
    <row r="1463" spans="1:28" s="227" customFormat="1" ht="20">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6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64"/>
        <v>0</v>
      </c>
      <c r="AB1463" s="228" t="str">
        <f t="shared" si="265"/>
        <v/>
      </c>
    </row>
    <row r="1464" spans="1:28" s="227" customFormat="1" ht="20">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6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64"/>
        <v>0</v>
      </c>
      <c r="AB1464" s="228" t="str">
        <f t="shared" si="265"/>
        <v/>
      </c>
    </row>
    <row r="1465" spans="1:28" s="227" customFormat="1" ht="20">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6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64"/>
        <v>0</v>
      </c>
      <c r="AB1465" s="228" t="str">
        <f t="shared" si="265"/>
        <v/>
      </c>
    </row>
    <row r="1466" spans="1:28" s="227" customFormat="1" ht="20">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6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64"/>
        <v>0</v>
      </c>
      <c r="AB1466" s="228" t="str">
        <f t="shared" si="265"/>
        <v/>
      </c>
    </row>
    <row r="1467" spans="1:28" s="227" customFormat="1" ht="20">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ca="1" si="263"/>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ca="1" si="264"/>
        <v>0</v>
      </c>
      <c r="AB1467" s="228" t="str">
        <f t="shared" si="265"/>
        <v/>
      </c>
    </row>
    <row r="1468" spans="1:28" s="227" customFormat="1" ht="20">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63"/>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264"/>
        <v>0</v>
      </c>
      <c r="AB1468" s="228" t="str">
        <f t="shared" si="265"/>
        <v/>
      </c>
    </row>
    <row r="1469" spans="1:28" s="227" customFormat="1" ht="20">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63"/>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64"/>
        <v>0</v>
      </c>
      <c r="AB1469" s="228" t="str">
        <f t="shared" si="265"/>
        <v/>
      </c>
    </row>
    <row r="1470" spans="1:28" s="227" customFormat="1" ht="20">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ref="S1470" ca="1" si="266">IF(B1470="","",IF(ISERROR(MATCH($E1470,CL,0)),"Unknown",INDIRECT("'C'!$A$"&amp;MATCH($E1470,CL,0)+1)))</f>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ref="X1470" ca="1" si="267">IF(AND(C1470="Smelter not listed",OR(LEN(D1470)=0,LEN(E1470)=0)),1,0)</f>
        <v>0</v>
      </c>
      <c r="AB1470" s="228" t="str">
        <f t="shared" ref="AB1470" si="268">B1470&amp;C1470</f>
        <v/>
      </c>
    </row>
    <row r="1471" spans="1:28" s="227" customFormat="1" ht="20">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ref="S1471:S1502" ca="1" si="269">IF(B1471="","",IF(ISERROR(MATCH($E1471,CL,0)),"Unknown",INDIRECT("'C'!$A$"&amp;MATCH($E1471,CL,0)+1)))</f>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ref="X1471:X1502" ca="1" si="270">IF(AND(C1471="Smelter not listed",OR(LEN(D1471)=0,LEN(E1471)=0)),1,0)</f>
        <v>0</v>
      </c>
      <c r="AB1471" s="228" t="str">
        <f t="shared" ref="AB1471:AB1502" si="271">B1471&amp;C1471</f>
        <v/>
      </c>
    </row>
    <row r="1472" spans="1:28" s="227" customFormat="1" ht="20">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6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70"/>
        <v>0</v>
      </c>
      <c r="AB1472" s="228" t="str">
        <f t="shared" si="271"/>
        <v/>
      </c>
    </row>
    <row r="1473" spans="1:28" s="227" customFormat="1" ht="20">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6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70"/>
        <v>0</v>
      </c>
      <c r="AB1473" s="228" t="str">
        <f t="shared" si="271"/>
        <v/>
      </c>
    </row>
    <row r="1474" spans="1:28" s="227" customFormat="1" ht="20">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6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70"/>
        <v>0</v>
      </c>
      <c r="AB1474" s="228" t="str">
        <f t="shared" si="271"/>
        <v/>
      </c>
    </row>
    <row r="1475" spans="1:28" s="227" customFormat="1" ht="20">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6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70"/>
        <v>0</v>
      </c>
      <c r="AB1475" s="228" t="str">
        <f t="shared" si="271"/>
        <v/>
      </c>
    </row>
    <row r="1476" spans="1:28" s="227" customFormat="1" ht="20">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6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70"/>
        <v>0</v>
      </c>
      <c r="AB1476" s="228" t="str">
        <f t="shared" si="271"/>
        <v/>
      </c>
    </row>
    <row r="1477" spans="1:28" s="227" customFormat="1" ht="20">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6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70"/>
        <v>0</v>
      </c>
      <c r="AB1477" s="228" t="str">
        <f t="shared" si="271"/>
        <v/>
      </c>
    </row>
    <row r="1478" spans="1:28" s="227" customFormat="1" ht="20">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6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70"/>
        <v>0</v>
      </c>
      <c r="AB1478" s="228" t="str">
        <f t="shared" si="271"/>
        <v/>
      </c>
    </row>
    <row r="1479" spans="1:28" s="227" customFormat="1" ht="20">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6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70"/>
        <v>0</v>
      </c>
      <c r="AB1479" s="228" t="str">
        <f t="shared" si="271"/>
        <v/>
      </c>
    </row>
    <row r="1480" spans="1:28" s="227" customFormat="1" ht="20">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6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70"/>
        <v>0</v>
      </c>
      <c r="AB1480" s="228" t="str">
        <f t="shared" si="271"/>
        <v/>
      </c>
    </row>
    <row r="1481" spans="1:28" s="227" customFormat="1" ht="20">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6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70"/>
        <v>0</v>
      </c>
      <c r="AB1481" s="228" t="str">
        <f t="shared" si="271"/>
        <v/>
      </c>
    </row>
    <row r="1482" spans="1:28" s="227" customFormat="1" ht="20">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6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70"/>
        <v>0</v>
      </c>
      <c r="AB1482" s="228" t="str">
        <f t="shared" si="271"/>
        <v/>
      </c>
    </row>
    <row r="1483" spans="1:28" s="227" customFormat="1" ht="20">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6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70"/>
        <v>0</v>
      </c>
      <c r="AB1483" s="228" t="str">
        <f t="shared" si="271"/>
        <v/>
      </c>
    </row>
    <row r="1484" spans="1:28" s="227" customFormat="1" ht="20">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6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70"/>
        <v>0</v>
      </c>
      <c r="AB1484" s="228" t="str">
        <f t="shared" si="271"/>
        <v/>
      </c>
    </row>
    <row r="1485" spans="1:28" s="227" customFormat="1" ht="20">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6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70"/>
        <v>0</v>
      </c>
      <c r="AB1485" s="228" t="str">
        <f t="shared" si="271"/>
        <v/>
      </c>
    </row>
    <row r="1486" spans="1:28" s="227" customFormat="1" ht="20">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6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70"/>
        <v>0</v>
      </c>
      <c r="AB1486" s="228" t="str">
        <f t="shared" si="271"/>
        <v/>
      </c>
    </row>
    <row r="1487" spans="1:28" s="227" customFormat="1" ht="20">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6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70"/>
        <v>0</v>
      </c>
      <c r="AB1487" s="228" t="str">
        <f t="shared" si="271"/>
        <v/>
      </c>
    </row>
    <row r="1488" spans="1:28" s="227" customFormat="1" ht="20">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6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70"/>
        <v>0</v>
      </c>
      <c r="AB1488" s="228" t="str">
        <f t="shared" si="271"/>
        <v/>
      </c>
    </row>
    <row r="1489" spans="1:28" s="227" customFormat="1" ht="20">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6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70"/>
        <v>0</v>
      </c>
      <c r="AB1489" s="228" t="str">
        <f t="shared" si="271"/>
        <v/>
      </c>
    </row>
    <row r="1490" spans="1:28" s="227" customFormat="1" ht="20">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6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70"/>
        <v>0</v>
      </c>
      <c r="AB1490" s="228" t="str">
        <f t="shared" si="271"/>
        <v/>
      </c>
    </row>
    <row r="1491" spans="1:28" s="227" customFormat="1" ht="20">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6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70"/>
        <v>0</v>
      </c>
      <c r="AB1491" s="228" t="str">
        <f t="shared" si="271"/>
        <v/>
      </c>
    </row>
    <row r="1492" spans="1:28" s="227" customFormat="1" ht="20">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6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70"/>
        <v>0</v>
      </c>
      <c r="AB1492" s="228" t="str">
        <f t="shared" si="271"/>
        <v/>
      </c>
    </row>
    <row r="1493" spans="1:28" s="227" customFormat="1" ht="20">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6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70"/>
        <v>0</v>
      </c>
      <c r="AB1493" s="228" t="str">
        <f t="shared" si="271"/>
        <v/>
      </c>
    </row>
    <row r="1494" spans="1:28" s="227" customFormat="1" ht="20">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6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70"/>
        <v>0</v>
      </c>
      <c r="AB1494" s="228" t="str">
        <f t="shared" si="271"/>
        <v/>
      </c>
    </row>
    <row r="1495" spans="1:28" s="227" customFormat="1" ht="20">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6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70"/>
        <v>0</v>
      </c>
      <c r="AB1495" s="228" t="str">
        <f t="shared" si="271"/>
        <v/>
      </c>
    </row>
    <row r="1496" spans="1:28" s="227" customFormat="1" ht="20">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6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70"/>
        <v>0</v>
      </c>
      <c r="AB1496" s="228" t="str">
        <f t="shared" si="271"/>
        <v/>
      </c>
    </row>
    <row r="1497" spans="1:28" s="227" customFormat="1" ht="20">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6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70"/>
        <v>0</v>
      </c>
      <c r="AB1497" s="228" t="str">
        <f t="shared" si="271"/>
        <v/>
      </c>
    </row>
    <row r="1498" spans="1:28" s="227" customFormat="1" ht="20">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6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70"/>
        <v>0</v>
      </c>
      <c r="AB1498" s="228" t="str">
        <f t="shared" si="271"/>
        <v/>
      </c>
    </row>
    <row r="1499" spans="1:28" s="227" customFormat="1" ht="20">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6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70"/>
        <v>0</v>
      </c>
      <c r="AB1499" s="228" t="str">
        <f t="shared" si="271"/>
        <v/>
      </c>
    </row>
    <row r="1500" spans="1:28" s="227" customFormat="1" ht="20">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69"/>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270"/>
        <v>0</v>
      </c>
      <c r="AB1500" s="228" t="str">
        <f t="shared" si="271"/>
        <v/>
      </c>
    </row>
    <row r="1501" spans="1:28" s="227" customFormat="1" ht="20">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69"/>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70"/>
        <v>0</v>
      </c>
      <c r="AB1501" s="228" t="str">
        <f t="shared" si="271"/>
        <v/>
      </c>
    </row>
    <row r="1502" spans="1:28" s="227" customFormat="1" ht="20">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69"/>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70"/>
        <v>0</v>
      </c>
      <c r="AB1502" s="228" t="str">
        <f t="shared" si="271"/>
        <v/>
      </c>
    </row>
    <row r="1503" spans="1:28" s="227" customFormat="1" ht="20">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ref="S1503:S1533" ca="1" si="272">IF(B1503="","",IF(ISERROR(MATCH($E1503,CL,0)),"Unknown",INDIRECT("'C'!$A$"&amp;MATCH($E1503,CL,0)+1)))</f>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ref="X1503:X1533" ca="1" si="273">IF(AND(C1503="Smelter not listed",OR(LEN(D1503)=0,LEN(E1503)=0)),1,0)</f>
        <v>0</v>
      </c>
      <c r="AB1503" s="228" t="str">
        <f t="shared" ref="AB1503:AB1533" si="274">B1503&amp;C1503</f>
        <v/>
      </c>
    </row>
    <row r="1504" spans="1:28" s="227" customFormat="1" ht="20">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7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73"/>
        <v>0</v>
      </c>
      <c r="AB1504" s="228" t="str">
        <f t="shared" si="274"/>
        <v/>
      </c>
    </row>
    <row r="1505" spans="1:28" s="227" customFormat="1" ht="20">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7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73"/>
        <v>0</v>
      </c>
      <c r="AB1505" s="228" t="str">
        <f t="shared" si="274"/>
        <v/>
      </c>
    </row>
    <row r="1506" spans="1:28" s="227" customFormat="1" ht="20">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7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73"/>
        <v>0</v>
      </c>
      <c r="AB1506" s="228" t="str">
        <f t="shared" si="274"/>
        <v/>
      </c>
    </row>
    <row r="1507" spans="1:28" s="227" customFormat="1" ht="20">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7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73"/>
        <v>0</v>
      </c>
      <c r="AB1507" s="228" t="str">
        <f t="shared" si="274"/>
        <v/>
      </c>
    </row>
    <row r="1508" spans="1:28" s="227" customFormat="1" ht="20">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7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73"/>
        <v>0</v>
      </c>
      <c r="AB1508" s="228" t="str">
        <f t="shared" si="274"/>
        <v/>
      </c>
    </row>
    <row r="1509" spans="1:28" s="227" customFormat="1" ht="20">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7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73"/>
        <v>0</v>
      </c>
      <c r="AB1509" s="228" t="str">
        <f t="shared" si="274"/>
        <v/>
      </c>
    </row>
    <row r="1510" spans="1:28" s="227" customFormat="1" ht="20">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7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73"/>
        <v>0</v>
      </c>
      <c r="AB1510" s="228" t="str">
        <f t="shared" si="274"/>
        <v/>
      </c>
    </row>
    <row r="1511" spans="1:28" s="227" customFormat="1" ht="20">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7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73"/>
        <v>0</v>
      </c>
      <c r="AB1511" s="228" t="str">
        <f t="shared" si="274"/>
        <v/>
      </c>
    </row>
    <row r="1512" spans="1:28" s="227" customFormat="1" ht="20">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7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73"/>
        <v>0</v>
      </c>
      <c r="AB1512" s="228" t="str">
        <f t="shared" si="274"/>
        <v/>
      </c>
    </row>
    <row r="1513" spans="1:28" s="227" customFormat="1" ht="20">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7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73"/>
        <v>0</v>
      </c>
      <c r="AB1513" s="228" t="str">
        <f t="shared" si="274"/>
        <v/>
      </c>
    </row>
    <row r="1514" spans="1:28" s="227" customFormat="1" ht="20">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7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73"/>
        <v>0</v>
      </c>
      <c r="AB1514" s="228" t="str">
        <f t="shared" si="274"/>
        <v/>
      </c>
    </row>
    <row r="1515" spans="1:28" s="227" customFormat="1" ht="20">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7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73"/>
        <v>0</v>
      </c>
      <c r="AB1515" s="228" t="str">
        <f t="shared" si="274"/>
        <v/>
      </c>
    </row>
    <row r="1516" spans="1:28" s="227" customFormat="1" ht="20">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7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73"/>
        <v>0</v>
      </c>
      <c r="AB1516" s="228" t="str">
        <f t="shared" si="274"/>
        <v/>
      </c>
    </row>
    <row r="1517" spans="1:28" s="227" customFormat="1" ht="20">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7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73"/>
        <v>0</v>
      </c>
      <c r="AB1517" s="228" t="str">
        <f t="shared" si="274"/>
        <v/>
      </c>
    </row>
    <row r="1518" spans="1:28" s="227" customFormat="1" ht="20">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7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73"/>
        <v>0</v>
      </c>
      <c r="AB1518" s="228" t="str">
        <f t="shared" si="274"/>
        <v/>
      </c>
    </row>
    <row r="1519" spans="1:28" s="227" customFormat="1" ht="20">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7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73"/>
        <v>0</v>
      </c>
      <c r="AB1519" s="228" t="str">
        <f t="shared" si="274"/>
        <v/>
      </c>
    </row>
    <row r="1520" spans="1:28" s="227" customFormat="1" ht="20">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7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73"/>
        <v>0</v>
      </c>
      <c r="AB1520" s="228" t="str">
        <f t="shared" si="274"/>
        <v/>
      </c>
    </row>
    <row r="1521" spans="1:28" s="227" customFormat="1" ht="20">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7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73"/>
        <v>0</v>
      </c>
      <c r="AB1521" s="228" t="str">
        <f t="shared" si="274"/>
        <v/>
      </c>
    </row>
    <row r="1522" spans="1:28" s="227" customFormat="1" ht="20">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7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73"/>
        <v>0</v>
      </c>
      <c r="AB1522" s="228" t="str">
        <f t="shared" si="274"/>
        <v/>
      </c>
    </row>
    <row r="1523" spans="1:28" s="227" customFormat="1" ht="20">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7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73"/>
        <v>0</v>
      </c>
      <c r="AB1523" s="228" t="str">
        <f t="shared" si="274"/>
        <v/>
      </c>
    </row>
    <row r="1524" spans="1:28" s="227" customFormat="1" ht="20">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7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73"/>
        <v>0</v>
      </c>
      <c r="AB1524" s="228" t="str">
        <f t="shared" si="274"/>
        <v/>
      </c>
    </row>
    <row r="1525" spans="1:28" s="227" customFormat="1" ht="20">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7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73"/>
        <v>0</v>
      </c>
      <c r="AB1525" s="228" t="str">
        <f t="shared" si="274"/>
        <v/>
      </c>
    </row>
    <row r="1526" spans="1:28" s="227" customFormat="1" ht="20">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7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73"/>
        <v>0</v>
      </c>
      <c r="AB1526" s="228" t="str">
        <f t="shared" si="274"/>
        <v/>
      </c>
    </row>
    <row r="1527" spans="1:28" s="227" customFormat="1" ht="20">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7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73"/>
        <v>0</v>
      </c>
      <c r="AB1527" s="228" t="str">
        <f t="shared" si="274"/>
        <v/>
      </c>
    </row>
    <row r="1528" spans="1:28" s="227" customFormat="1" ht="20">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7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73"/>
        <v>0</v>
      </c>
      <c r="AB1528" s="228" t="str">
        <f t="shared" si="274"/>
        <v/>
      </c>
    </row>
    <row r="1529" spans="1:28" s="227" customFormat="1" ht="20">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7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73"/>
        <v>0</v>
      </c>
      <c r="AB1529" s="228" t="str">
        <f t="shared" si="274"/>
        <v/>
      </c>
    </row>
    <row r="1530" spans="1:28" s="227" customFormat="1" ht="20">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7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73"/>
        <v>0</v>
      </c>
      <c r="AB1530" s="228" t="str">
        <f t="shared" si="274"/>
        <v/>
      </c>
    </row>
    <row r="1531" spans="1:28" s="227" customFormat="1" ht="20">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ca="1" si="272"/>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ca="1" si="273"/>
        <v>0</v>
      </c>
      <c r="AB1531" s="228" t="str">
        <f t="shared" si="274"/>
        <v/>
      </c>
    </row>
    <row r="1532" spans="1:28" s="227" customFormat="1" ht="20">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72"/>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273"/>
        <v>0</v>
      </c>
      <c r="AB1532" s="228" t="str">
        <f t="shared" si="274"/>
        <v/>
      </c>
    </row>
    <row r="1533" spans="1:28" s="227" customFormat="1" ht="20">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72"/>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73"/>
        <v>0</v>
      </c>
      <c r="AB1533" s="228" t="str">
        <f t="shared" si="274"/>
        <v/>
      </c>
    </row>
    <row r="1534" spans="1:28" s="227" customFormat="1" ht="20">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ref="S1534" ca="1" si="275">IF(B1534="","",IF(ISERROR(MATCH($E1534,CL,0)),"Unknown",INDIRECT("'C'!$A$"&amp;MATCH($E1534,CL,0)+1)))</f>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ref="X1534" ca="1" si="276">IF(AND(C1534="Smelter not listed",OR(LEN(D1534)=0,LEN(E1534)=0)),1,0)</f>
        <v>0</v>
      </c>
      <c r="AB1534" s="228" t="str">
        <f t="shared" ref="AB1534" si="277">B1534&amp;C1534</f>
        <v/>
      </c>
    </row>
    <row r="1535" spans="1:28" s="227" customFormat="1" ht="20">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ref="S1535:S1566" ca="1" si="278">IF(B1535="","",IF(ISERROR(MATCH($E1535,CL,0)),"Unknown",INDIRECT("'C'!$A$"&amp;MATCH($E1535,CL,0)+1)))</f>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ref="X1535:X1566" ca="1" si="279">IF(AND(C1535="Smelter not listed",OR(LEN(D1535)=0,LEN(E1535)=0)),1,0)</f>
        <v>0</v>
      </c>
      <c r="AB1535" s="228" t="str">
        <f t="shared" ref="AB1535:AB1566" si="280">B1535&amp;C1535</f>
        <v/>
      </c>
    </row>
    <row r="1536" spans="1:28" s="227" customFormat="1" ht="20">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7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79"/>
        <v>0</v>
      </c>
      <c r="AB1536" s="228" t="str">
        <f t="shared" si="280"/>
        <v/>
      </c>
    </row>
    <row r="1537" spans="1:28" s="227" customFormat="1" ht="20">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7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79"/>
        <v>0</v>
      </c>
      <c r="AB1537" s="228" t="str">
        <f t="shared" si="280"/>
        <v/>
      </c>
    </row>
    <row r="1538" spans="1:28" s="227" customFormat="1" ht="20">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7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79"/>
        <v>0</v>
      </c>
      <c r="AB1538" s="228" t="str">
        <f t="shared" si="280"/>
        <v/>
      </c>
    </row>
    <row r="1539" spans="1:28" s="227" customFormat="1" ht="20">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7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79"/>
        <v>0</v>
      </c>
      <c r="AB1539" s="228" t="str">
        <f t="shared" si="280"/>
        <v/>
      </c>
    </row>
    <row r="1540" spans="1:28" s="227" customFormat="1" ht="20">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7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79"/>
        <v>0</v>
      </c>
      <c r="AB1540" s="228" t="str">
        <f t="shared" si="280"/>
        <v/>
      </c>
    </row>
    <row r="1541" spans="1:28" s="227" customFormat="1" ht="20">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7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79"/>
        <v>0</v>
      </c>
      <c r="AB1541" s="228" t="str">
        <f t="shared" si="280"/>
        <v/>
      </c>
    </row>
    <row r="1542" spans="1:28" s="227" customFormat="1" ht="20">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7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79"/>
        <v>0</v>
      </c>
      <c r="AB1542" s="228" t="str">
        <f t="shared" si="280"/>
        <v/>
      </c>
    </row>
    <row r="1543" spans="1:28" s="227" customFormat="1" ht="20">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7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79"/>
        <v>0</v>
      </c>
      <c r="AB1543" s="228" t="str">
        <f t="shared" si="280"/>
        <v/>
      </c>
    </row>
    <row r="1544" spans="1:28" s="227" customFormat="1" ht="20">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7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79"/>
        <v>0</v>
      </c>
      <c r="AB1544" s="228" t="str">
        <f t="shared" si="280"/>
        <v/>
      </c>
    </row>
    <row r="1545" spans="1:28" s="227" customFormat="1" ht="20">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7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79"/>
        <v>0</v>
      </c>
      <c r="AB1545" s="228" t="str">
        <f t="shared" si="280"/>
        <v/>
      </c>
    </row>
    <row r="1546" spans="1:28" s="227" customFormat="1" ht="20">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7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79"/>
        <v>0</v>
      </c>
      <c r="AB1546" s="228" t="str">
        <f t="shared" si="280"/>
        <v/>
      </c>
    </row>
    <row r="1547" spans="1:28" s="227" customFormat="1" ht="20">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7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79"/>
        <v>0</v>
      </c>
      <c r="AB1547" s="228" t="str">
        <f t="shared" si="280"/>
        <v/>
      </c>
    </row>
    <row r="1548" spans="1:28" s="227" customFormat="1" ht="20">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7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79"/>
        <v>0</v>
      </c>
      <c r="AB1548" s="228" t="str">
        <f t="shared" si="280"/>
        <v/>
      </c>
    </row>
    <row r="1549" spans="1:28" s="227" customFormat="1" ht="20">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7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79"/>
        <v>0</v>
      </c>
      <c r="AB1549" s="228" t="str">
        <f t="shared" si="280"/>
        <v/>
      </c>
    </row>
    <row r="1550" spans="1:28" s="227" customFormat="1" ht="20">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7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79"/>
        <v>0</v>
      </c>
      <c r="AB1550" s="228" t="str">
        <f t="shared" si="280"/>
        <v/>
      </c>
    </row>
    <row r="1551" spans="1:28" s="227" customFormat="1" ht="20">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7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79"/>
        <v>0</v>
      </c>
      <c r="AB1551" s="228" t="str">
        <f t="shared" si="280"/>
        <v/>
      </c>
    </row>
    <row r="1552" spans="1:28" s="227" customFormat="1" ht="20">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7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79"/>
        <v>0</v>
      </c>
      <c r="AB1552" s="228" t="str">
        <f t="shared" si="280"/>
        <v/>
      </c>
    </row>
    <row r="1553" spans="1:28" s="227" customFormat="1" ht="20">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7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79"/>
        <v>0</v>
      </c>
      <c r="AB1553" s="228" t="str">
        <f t="shared" si="280"/>
        <v/>
      </c>
    </row>
    <row r="1554" spans="1:28" s="227" customFormat="1" ht="20">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7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79"/>
        <v>0</v>
      </c>
      <c r="AB1554" s="228" t="str">
        <f t="shared" si="280"/>
        <v/>
      </c>
    </row>
    <row r="1555" spans="1:28" s="227" customFormat="1" ht="20">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7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79"/>
        <v>0</v>
      </c>
      <c r="AB1555" s="228" t="str">
        <f t="shared" si="280"/>
        <v/>
      </c>
    </row>
    <row r="1556" spans="1:28" s="227" customFormat="1" ht="20">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7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79"/>
        <v>0</v>
      </c>
      <c r="AB1556" s="228" t="str">
        <f t="shared" si="280"/>
        <v/>
      </c>
    </row>
    <row r="1557" spans="1:28" s="227" customFormat="1" ht="20">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7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79"/>
        <v>0</v>
      </c>
      <c r="AB1557" s="228" t="str">
        <f t="shared" si="280"/>
        <v/>
      </c>
    </row>
    <row r="1558" spans="1:28" s="227" customFormat="1" ht="20">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7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79"/>
        <v>0</v>
      </c>
      <c r="AB1558" s="228" t="str">
        <f t="shared" si="280"/>
        <v/>
      </c>
    </row>
    <row r="1559" spans="1:28" s="227" customFormat="1" ht="20">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7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79"/>
        <v>0</v>
      </c>
      <c r="AB1559" s="228" t="str">
        <f t="shared" si="280"/>
        <v/>
      </c>
    </row>
    <row r="1560" spans="1:28" s="227" customFormat="1" ht="20">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7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79"/>
        <v>0</v>
      </c>
      <c r="AB1560" s="228" t="str">
        <f t="shared" si="280"/>
        <v/>
      </c>
    </row>
    <row r="1561" spans="1:28" s="227" customFormat="1" ht="20">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7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79"/>
        <v>0</v>
      </c>
      <c r="AB1561" s="228" t="str">
        <f t="shared" si="280"/>
        <v/>
      </c>
    </row>
    <row r="1562" spans="1:28" s="227" customFormat="1" ht="20">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7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79"/>
        <v>0</v>
      </c>
      <c r="AB1562" s="228" t="str">
        <f t="shared" si="280"/>
        <v/>
      </c>
    </row>
    <row r="1563" spans="1:28" s="227" customFormat="1" ht="20">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7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79"/>
        <v>0</v>
      </c>
      <c r="AB1563" s="228" t="str">
        <f t="shared" si="280"/>
        <v/>
      </c>
    </row>
    <row r="1564" spans="1:28" s="227" customFormat="1" ht="20">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78"/>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279"/>
        <v>0</v>
      </c>
      <c r="AB1564" s="228" t="str">
        <f t="shared" si="280"/>
        <v/>
      </c>
    </row>
    <row r="1565" spans="1:28" s="227" customFormat="1" ht="20">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78"/>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79"/>
        <v>0</v>
      </c>
      <c r="AB1565" s="228" t="str">
        <f t="shared" si="280"/>
        <v/>
      </c>
    </row>
    <row r="1566" spans="1:28" s="227" customFormat="1" ht="20">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78"/>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79"/>
        <v>0</v>
      </c>
      <c r="AB1566" s="228" t="str">
        <f t="shared" si="280"/>
        <v/>
      </c>
    </row>
    <row r="1567" spans="1:28" s="227" customFormat="1" ht="20">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ref="S1567:S1597" ca="1" si="281">IF(B1567="","",IF(ISERROR(MATCH($E1567,CL,0)),"Unknown",INDIRECT("'C'!$A$"&amp;MATCH($E1567,CL,0)+1)))</f>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ref="X1567:X1597" ca="1" si="282">IF(AND(C1567="Smelter not listed",OR(LEN(D1567)=0,LEN(E1567)=0)),1,0)</f>
        <v>0</v>
      </c>
      <c r="AB1567" s="228" t="str">
        <f t="shared" ref="AB1567:AB1597" si="283">B1567&amp;C1567</f>
        <v/>
      </c>
    </row>
    <row r="1568" spans="1:28" s="227" customFormat="1" ht="20">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8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82"/>
        <v>0</v>
      </c>
      <c r="AB1568" s="228" t="str">
        <f t="shared" si="283"/>
        <v/>
      </c>
    </row>
    <row r="1569" spans="1:28" s="227" customFormat="1" ht="20">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8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82"/>
        <v>0</v>
      </c>
      <c r="AB1569" s="228" t="str">
        <f t="shared" si="283"/>
        <v/>
      </c>
    </row>
    <row r="1570" spans="1:28" s="227" customFormat="1" ht="20">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8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82"/>
        <v>0</v>
      </c>
      <c r="AB1570" s="228" t="str">
        <f t="shared" si="283"/>
        <v/>
      </c>
    </row>
    <row r="1571" spans="1:28" s="227" customFormat="1" ht="20">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8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82"/>
        <v>0</v>
      </c>
      <c r="AB1571" s="228" t="str">
        <f t="shared" si="283"/>
        <v/>
      </c>
    </row>
    <row r="1572" spans="1:28" s="227" customFormat="1" ht="20">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8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82"/>
        <v>0</v>
      </c>
      <c r="AB1572" s="228" t="str">
        <f t="shared" si="283"/>
        <v/>
      </c>
    </row>
    <row r="1573" spans="1:28" s="227" customFormat="1" ht="20">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8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82"/>
        <v>0</v>
      </c>
      <c r="AB1573" s="228" t="str">
        <f t="shared" si="283"/>
        <v/>
      </c>
    </row>
    <row r="1574" spans="1:28" s="227" customFormat="1" ht="20">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8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82"/>
        <v>0</v>
      </c>
      <c r="AB1574" s="228" t="str">
        <f t="shared" si="283"/>
        <v/>
      </c>
    </row>
    <row r="1575" spans="1:28" s="227" customFormat="1" ht="20">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8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82"/>
        <v>0</v>
      </c>
      <c r="AB1575" s="228" t="str">
        <f t="shared" si="283"/>
        <v/>
      </c>
    </row>
    <row r="1576" spans="1:28" s="227" customFormat="1" ht="20">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8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82"/>
        <v>0</v>
      </c>
      <c r="AB1576" s="228" t="str">
        <f t="shared" si="283"/>
        <v/>
      </c>
    </row>
    <row r="1577" spans="1:28" s="227" customFormat="1" ht="20">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8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82"/>
        <v>0</v>
      </c>
      <c r="AB1577" s="228" t="str">
        <f t="shared" si="283"/>
        <v/>
      </c>
    </row>
    <row r="1578" spans="1:28" s="227" customFormat="1" ht="20">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8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82"/>
        <v>0</v>
      </c>
      <c r="AB1578" s="228" t="str">
        <f t="shared" si="283"/>
        <v/>
      </c>
    </row>
    <row r="1579" spans="1:28" s="227" customFormat="1" ht="20">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8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82"/>
        <v>0</v>
      </c>
      <c r="AB1579" s="228" t="str">
        <f t="shared" si="283"/>
        <v/>
      </c>
    </row>
    <row r="1580" spans="1:28" s="227" customFormat="1" ht="20">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8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82"/>
        <v>0</v>
      </c>
      <c r="AB1580" s="228" t="str">
        <f t="shared" si="283"/>
        <v/>
      </c>
    </row>
    <row r="1581" spans="1:28" s="227" customFormat="1" ht="20">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8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82"/>
        <v>0</v>
      </c>
      <c r="AB1581" s="228" t="str">
        <f t="shared" si="283"/>
        <v/>
      </c>
    </row>
    <row r="1582" spans="1:28" s="227" customFormat="1" ht="20">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8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82"/>
        <v>0</v>
      </c>
      <c r="AB1582" s="228" t="str">
        <f t="shared" si="283"/>
        <v/>
      </c>
    </row>
    <row r="1583" spans="1:28" s="227" customFormat="1" ht="20">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8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82"/>
        <v>0</v>
      </c>
      <c r="AB1583" s="228" t="str">
        <f t="shared" si="283"/>
        <v/>
      </c>
    </row>
    <row r="1584" spans="1:28" s="227" customFormat="1" ht="20">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8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82"/>
        <v>0</v>
      </c>
      <c r="AB1584" s="228" t="str">
        <f t="shared" si="283"/>
        <v/>
      </c>
    </row>
    <row r="1585" spans="1:28" s="227" customFormat="1" ht="20">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8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82"/>
        <v>0</v>
      </c>
      <c r="AB1585" s="228" t="str">
        <f t="shared" si="283"/>
        <v/>
      </c>
    </row>
    <row r="1586" spans="1:28" s="227" customFormat="1" ht="20">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8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82"/>
        <v>0</v>
      </c>
      <c r="AB1586" s="228" t="str">
        <f t="shared" si="283"/>
        <v/>
      </c>
    </row>
    <row r="1587" spans="1:28" s="227" customFormat="1" ht="20">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8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82"/>
        <v>0</v>
      </c>
      <c r="AB1587" s="228" t="str">
        <f t="shared" si="283"/>
        <v/>
      </c>
    </row>
    <row r="1588" spans="1:28" s="227" customFormat="1" ht="20">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8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82"/>
        <v>0</v>
      </c>
      <c r="AB1588" s="228" t="str">
        <f t="shared" si="283"/>
        <v/>
      </c>
    </row>
    <row r="1589" spans="1:28" s="227" customFormat="1" ht="20">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8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82"/>
        <v>0</v>
      </c>
      <c r="AB1589" s="228" t="str">
        <f t="shared" si="283"/>
        <v/>
      </c>
    </row>
    <row r="1590" spans="1:28" s="227" customFormat="1" ht="20">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8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82"/>
        <v>0</v>
      </c>
      <c r="AB1590" s="228" t="str">
        <f t="shared" si="283"/>
        <v/>
      </c>
    </row>
    <row r="1591" spans="1:28" s="227" customFormat="1" ht="20">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8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82"/>
        <v>0</v>
      </c>
      <c r="AB1591" s="228" t="str">
        <f t="shared" si="283"/>
        <v/>
      </c>
    </row>
    <row r="1592" spans="1:28" s="227" customFormat="1" ht="20">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8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82"/>
        <v>0</v>
      </c>
      <c r="AB1592" s="228" t="str">
        <f t="shared" si="283"/>
        <v/>
      </c>
    </row>
    <row r="1593" spans="1:28" s="227" customFormat="1" ht="20">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8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82"/>
        <v>0</v>
      </c>
      <c r="AB1593" s="228" t="str">
        <f t="shared" si="283"/>
        <v/>
      </c>
    </row>
    <row r="1594" spans="1:28" s="227" customFormat="1" ht="20">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8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82"/>
        <v>0</v>
      </c>
      <c r="AB1594" s="228" t="str">
        <f t="shared" si="283"/>
        <v/>
      </c>
    </row>
    <row r="1595" spans="1:28" s="227" customFormat="1" ht="20">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ca="1" si="281"/>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ca="1" si="282"/>
        <v>0</v>
      </c>
      <c r="AB1595" s="228" t="str">
        <f t="shared" si="283"/>
        <v/>
      </c>
    </row>
    <row r="1596" spans="1:28" s="227" customFormat="1" ht="20">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281"/>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282"/>
        <v>0</v>
      </c>
      <c r="AB1596" s="228" t="str">
        <f t="shared" si="283"/>
        <v/>
      </c>
    </row>
    <row r="1597" spans="1:28" s="227" customFormat="1" ht="20">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81"/>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82"/>
        <v>0</v>
      </c>
      <c r="AB1597" s="228" t="str">
        <f t="shared" si="283"/>
        <v/>
      </c>
    </row>
    <row r="1598" spans="1:28" s="227" customFormat="1" ht="20">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ref="S1598" ca="1" si="284">IF(B1598="","",IF(ISERROR(MATCH($E1598,CL,0)),"Unknown",INDIRECT("'C'!$A$"&amp;MATCH($E1598,CL,0)+1)))</f>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ref="X1598" ca="1" si="285">IF(AND(C1598="Smelter not listed",OR(LEN(D1598)=0,LEN(E1598)=0)),1,0)</f>
        <v>0</v>
      </c>
      <c r="AB1598" s="228" t="str">
        <f t="shared" ref="AB1598" si="286">B1598&amp;C1598</f>
        <v/>
      </c>
    </row>
    <row r="1599" spans="1:28" s="227" customFormat="1" ht="20">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ref="S1599:S1630" ca="1" si="287">IF(B1599="","",IF(ISERROR(MATCH($E1599,CL,0)),"Unknown",INDIRECT("'C'!$A$"&amp;MATCH($E1599,CL,0)+1)))</f>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ref="X1599:X1630" ca="1" si="288">IF(AND(C1599="Smelter not listed",OR(LEN(D1599)=0,LEN(E1599)=0)),1,0)</f>
        <v>0</v>
      </c>
      <c r="AB1599" s="228" t="str">
        <f t="shared" ref="AB1599:AB1630" si="289">B1599&amp;C1599</f>
        <v/>
      </c>
    </row>
    <row r="1600" spans="1:28" s="227" customFormat="1" ht="20">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8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88"/>
        <v>0</v>
      </c>
      <c r="AB1600" s="228" t="str">
        <f t="shared" si="289"/>
        <v/>
      </c>
    </row>
    <row r="1601" spans="1:28" s="227" customFormat="1" ht="20">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8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88"/>
        <v>0</v>
      </c>
      <c r="AB1601" s="228" t="str">
        <f t="shared" si="289"/>
        <v/>
      </c>
    </row>
    <row r="1602" spans="1:28" s="227" customFormat="1" ht="20">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8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88"/>
        <v>0</v>
      </c>
      <c r="AB1602" s="228" t="str">
        <f t="shared" si="289"/>
        <v/>
      </c>
    </row>
    <row r="1603" spans="1:28" s="227" customFormat="1" ht="20">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8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88"/>
        <v>0</v>
      </c>
      <c r="AB1603" s="228" t="str">
        <f t="shared" si="289"/>
        <v/>
      </c>
    </row>
    <row r="1604" spans="1:28" s="227" customFormat="1" ht="20">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8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88"/>
        <v>0</v>
      </c>
      <c r="AB1604" s="228" t="str">
        <f t="shared" si="289"/>
        <v/>
      </c>
    </row>
    <row r="1605" spans="1:28" s="227" customFormat="1" ht="20">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8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88"/>
        <v>0</v>
      </c>
      <c r="AB1605" s="228" t="str">
        <f t="shared" si="289"/>
        <v/>
      </c>
    </row>
    <row r="1606" spans="1:28" s="227" customFormat="1" ht="20">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8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88"/>
        <v>0</v>
      </c>
      <c r="AB1606" s="228" t="str">
        <f t="shared" si="289"/>
        <v/>
      </c>
    </row>
    <row r="1607" spans="1:28" s="227" customFormat="1" ht="20">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8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88"/>
        <v>0</v>
      </c>
      <c r="AB1607" s="228" t="str">
        <f t="shared" si="289"/>
        <v/>
      </c>
    </row>
    <row r="1608" spans="1:28" s="227" customFormat="1" ht="20">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8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88"/>
        <v>0</v>
      </c>
      <c r="AB1608" s="228" t="str">
        <f t="shared" si="289"/>
        <v/>
      </c>
    </row>
    <row r="1609" spans="1:28" s="227" customFormat="1" ht="20">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8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88"/>
        <v>0</v>
      </c>
      <c r="AB1609" s="228" t="str">
        <f t="shared" si="289"/>
        <v/>
      </c>
    </row>
    <row r="1610" spans="1:28" s="227" customFormat="1" ht="20">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8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88"/>
        <v>0</v>
      </c>
      <c r="AB1610" s="228" t="str">
        <f t="shared" si="289"/>
        <v/>
      </c>
    </row>
    <row r="1611" spans="1:28" s="227" customFormat="1" ht="20">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8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88"/>
        <v>0</v>
      </c>
      <c r="AB1611" s="228" t="str">
        <f t="shared" si="289"/>
        <v/>
      </c>
    </row>
    <row r="1612" spans="1:28" s="227" customFormat="1" ht="20">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8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88"/>
        <v>0</v>
      </c>
      <c r="AB1612" s="228" t="str">
        <f t="shared" si="289"/>
        <v/>
      </c>
    </row>
    <row r="1613" spans="1:28" s="227" customFormat="1" ht="20">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8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88"/>
        <v>0</v>
      </c>
      <c r="AB1613" s="228" t="str">
        <f t="shared" si="289"/>
        <v/>
      </c>
    </row>
    <row r="1614" spans="1:28" s="227" customFormat="1" ht="20">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8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88"/>
        <v>0</v>
      </c>
      <c r="AB1614" s="228" t="str">
        <f t="shared" si="289"/>
        <v/>
      </c>
    </row>
    <row r="1615" spans="1:28" s="227" customFormat="1" ht="20">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8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88"/>
        <v>0</v>
      </c>
      <c r="AB1615" s="228" t="str">
        <f t="shared" si="289"/>
        <v/>
      </c>
    </row>
    <row r="1616" spans="1:28" s="227" customFormat="1" ht="20">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8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88"/>
        <v>0</v>
      </c>
      <c r="AB1616" s="228" t="str">
        <f t="shared" si="289"/>
        <v/>
      </c>
    </row>
    <row r="1617" spans="1:28" s="227" customFormat="1" ht="20">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8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88"/>
        <v>0</v>
      </c>
      <c r="AB1617" s="228" t="str">
        <f t="shared" si="289"/>
        <v/>
      </c>
    </row>
    <row r="1618" spans="1:28" s="227" customFormat="1" ht="20">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8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88"/>
        <v>0</v>
      </c>
      <c r="AB1618" s="228" t="str">
        <f t="shared" si="289"/>
        <v/>
      </c>
    </row>
    <row r="1619" spans="1:28" s="227" customFormat="1" ht="20">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8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88"/>
        <v>0</v>
      </c>
      <c r="AB1619" s="228" t="str">
        <f t="shared" si="289"/>
        <v/>
      </c>
    </row>
    <row r="1620" spans="1:28" s="227" customFormat="1" ht="20">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8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88"/>
        <v>0</v>
      </c>
      <c r="AB1620" s="228" t="str">
        <f t="shared" si="289"/>
        <v/>
      </c>
    </row>
    <row r="1621" spans="1:28" s="227" customFormat="1" ht="20">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8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88"/>
        <v>0</v>
      </c>
      <c r="AB1621" s="228" t="str">
        <f t="shared" si="289"/>
        <v/>
      </c>
    </row>
    <row r="1622" spans="1:28" s="227" customFormat="1" ht="20">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8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88"/>
        <v>0</v>
      </c>
      <c r="AB1622" s="228" t="str">
        <f t="shared" si="289"/>
        <v/>
      </c>
    </row>
    <row r="1623" spans="1:28" s="227" customFormat="1" ht="20">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8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88"/>
        <v>0</v>
      </c>
      <c r="AB1623" s="228" t="str">
        <f t="shared" si="289"/>
        <v/>
      </c>
    </row>
    <row r="1624" spans="1:28" s="227" customFormat="1" ht="20">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8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88"/>
        <v>0</v>
      </c>
      <c r="AB1624" s="228" t="str">
        <f t="shared" si="289"/>
        <v/>
      </c>
    </row>
    <row r="1625" spans="1:28" s="227" customFormat="1" ht="20">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8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88"/>
        <v>0</v>
      </c>
      <c r="AB1625" s="228" t="str">
        <f t="shared" si="289"/>
        <v/>
      </c>
    </row>
    <row r="1626" spans="1:28" s="227" customFormat="1" ht="20">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8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88"/>
        <v>0</v>
      </c>
      <c r="AB1626" s="228" t="str">
        <f t="shared" si="289"/>
        <v/>
      </c>
    </row>
    <row r="1627" spans="1:28" s="227" customFormat="1" ht="20">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8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88"/>
        <v>0</v>
      </c>
      <c r="AB1627" s="228" t="str">
        <f t="shared" si="289"/>
        <v/>
      </c>
    </row>
    <row r="1628" spans="1:28" s="227" customFormat="1" ht="20">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287"/>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288"/>
        <v>0</v>
      </c>
      <c r="AB1628" s="228" t="str">
        <f t="shared" si="289"/>
        <v/>
      </c>
    </row>
    <row r="1629" spans="1:28" s="227" customFormat="1" ht="20">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87"/>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88"/>
        <v>0</v>
      </c>
      <c r="AB1629" s="228" t="str">
        <f t="shared" si="289"/>
        <v/>
      </c>
    </row>
    <row r="1630" spans="1:28" s="227" customFormat="1" ht="20">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87"/>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88"/>
        <v>0</v>
      </c>
      <c r="AB1630" s="228" t="str">
        <f t="shared" si="289"/>
        <v/>
      </c>
    </row>
    <row r="1631" spans="1:28" s="227" customFormat="1" ht="20">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ref="S1631:S1661" ca="1" si="290">IF(B1631="","",IF(ISERROR(MATCH($E1631,CL,0)),"Unknown",INDIRECT("'C'!$A$"&amp;MATCH($E1631,CL,0)+1)))</f>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ref="X1631:X1661" ca="1" si="291">IF(AND(C1631="Smelter not listed",OR(LEN(D1631)=0,LEN(E1631)=0)),1,0)</f>
        <v>0</v>
      </c>
      <c r="AB1631" s="228" t="str">
        <f t="shared" ref="AB1631:AB1661" si="292">B1631&amp;C1631</f>
        <v/>
      </c>
    </row>
    <row r="1632" spans="1:28" s="227" customFormat="1" ht="20">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9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91"/>
        <v>0</v>
      </c>
      <c r="AB1632" s="228" t="str">
        <f t="shared" si="292"/>
        <v/>
      </c>
    </row>
    <row r="1633" spans="1:28" s="227" customFormat="1" ht="20">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9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91"/>
        <v>0</v>
      </c>
      <c r="AB1633" s="228" t="str">
        <f t="shared" si="292"/>
        <v/>
      </c>
    </row>
    <row r="1634" spans="1:28" s="227" customFormat="1" ht="20">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9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91"/>
        <v>0</v>
      </c>
      <c r="AB1634" s="228" t="str">
        <f t="shared" si="292"/>
        <v/>
      </c>
    </row>
    <row r="1635" spans="1:28" s="227" customFormat="1" ht="20">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9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91"/>
        <v>0</v>
      </c>
      <c r="AB1635" s="228" t="str">
        <f t="shared" si="292"/>
        <v/>
      </c>
    </row>
    <row r="1636" spans="1:28" s="227" customFormat="1" ht="20">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9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91"/>
        <v>0</v>
      </c>
      <c r="AB1636" s="228" t="str">
        <f t="shared" si="292"/>
        <v/>
      </c>
    </row>
    <row r="1637" spans="1:28" s="227" customFormat="1" ht="20">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9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91"/>
        <v>0</v>
      </c>
      <c r="AB1637" s="228" t="str">
        <f t="shared" si="292"/>
        <v/>
      </c>
    </row>
    <row r="1638" spans="1:28" s="227" customFormat="1" ht="20">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9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91"/>
        <v>0</v>
      </c>
      <c r="AB1638" s="228" t="str">
        <f t="shared" si="292"/>
        <v/>
      </c>
    </row>
    <row r="1639" spans="1:28" s="227" customFormat="1" ht="20">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9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91"/>
        <v>0</v>
      </c>
      <c r="AB1639" s="228" t="str">
        <f t="shared" si="292"/>
        <v/>
      </c>
    </row>
    <row r="1640" spans="1:28" s="227" customFormat="1" ht="20">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9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91"/>
        <v>0</v>
      </c>
      <c r="AB1640" s="228" t="str">
        <f t="shared" si="292"/>
        <v/>
      </c>
    </row>
    <row r="1641" spans="1:28" s="227" customFormat="1" ht="20">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9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91"/>
        <v>0</v>
      </c>
      <c r="AB1641" s="228" t="str">
        <f t="shared" si="292"/>
        <v/>
      </c>
    </row>
    <row r="1642" spans="1:28" s="227" customFormat="1" ht="20">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9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91"/>
        <v>0</v>
      </c>
      <c r="AB1642" s="228" t="str">
        <f t="shared" si="292"/>
        <v/>
      </c>
    </row>
    <row r="1643" spans="1:28" s="227" customFormat="1" ht="20">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9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91"/>
        <v>0</v>
      </c>
      <c r="AB1643" s="228" t="str">
        <f t="shared" si="292"/>
        <v/>
      </c>
    </row>
    <row r="1644" spans="1:28" s="227" customFormat="1" ht="20">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9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91"/>
        <v>0</v>
      </c>
      <c r="AB1644" s="228" t="str">
        <f t="shared" si="292"/>
        <v/>
      </c>
    </row>
    <row r="1645" spans="1:28" s="227" customFormat="1" ht="20">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9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91"/>
        <v>0</v>
      </c>
      <c r="AB1645" s="228" t="str">
        <f t="shared" si="292"/>
        <v/>
      </c>
    </row>
    <row r="1646" spans="1:28" s="227" customFormat="1" ht="20">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9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91"/>
        <v>0</v>
      </c>
      <c r="AB1646" s="228" t="str">
        <f t="shared" si="292"/>
        <v/>
      </c>
    </row>
    <row r="1647" spans="1:28" s="227" customFormat="1" ht="20">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9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91"/>
        <v>0</v>
      </c>
      <c r="AB1647" s="228" t="str">
        <f t="shared" si="292"/>
        <v/>
      </c>
    </row>
    <row r="1648" spans="1:28" s="227" customFormat="1" ht="20">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9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91"/>
        <v>0</v>
      </c>
      <c r="AB1648" s="228" t="str">
        <f t="shared" si="292"/>
        <v/>
      </c>
    </row>
    <row r="1649" spans="1:28" s="227" customFormat="1" ht="20">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9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91"/>
        <v>0</v>
      </c>
      <c r="AB1649" s="228" t="str">
        <f t="shared" si="292"/>
        <v/>
      </c>
    </row>
    <row r="1650" spans="1:28" s="227" customFormat="1" ht="20">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9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91"/>
        <v>0</v>
      </c>
      <c r="AB1650" s="228" t="str">
        <f t="shared" si="292"/>
        <v/>
      </c>
    </row>
    <row r="1651" spans="1:28" s="227" customFormat="1" ht="20">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9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91"/>
        <v>0</v>
      </c>
      <c r="AB1651" s="228" t="str">
        <f t="shared" si="292"/>
        <v/>
      </c>
    </row>
    <row r="1652" spans="1:28" s="227" customFormat="1" ht="20">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9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91"/>
        <v>0</v>
      </c>
      <c r="AB1652" s="228" t="str">
        <f t="shared" si="292"/>
        <v/>
      </c>
    </row>
    <row r="1653" spans="1:28" s="227" customFormat="1" ht="20">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9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91"/>
        <v>0</v>
      </c>
      <c r="AB1653" s="228" t="str">
        <f t="shared" si="292"/>
        <v/>
      </c>
    </row>
    <row r="1654" spans="1:28" s="227" customFormat="1" ht="20">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9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91"/>
        <v>0</v>
      </c>
      <c r="AB1654" s="228" t="str">
        <f t="shared" si="292"/>
        <v/>
      </c>
    </row>
    <row r="1655" spans="1:28" s="227" customFormat="1" ht="20">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9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91"/>
        <v>0</v>
      </c>
      <c r="AB1655" s="228" t="str">
        <f t="shared" si="292"/>
        <v/>
      </c>
    </row>
    <row r="1656" spans="1:28" s="227" customFormat="1" ht="20">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9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91"/>
        <v>0</v>
      </c>
      <c r="AB1656" s="228" t="str">
        <f t="shared" si="292"/>
        <v/>
      </c>
    </row>
    <row r="1657" spans="1:28" s="227" customFormat="1" ht="20">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9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91"/>
        <v>0</v>
      </c>
      <c r="AB1657" s="228" t="str">
        <f t="shared" si="292"/>
        <v/>
      </c>
    </row>
    <row r="1658" spans="1:28" s="227" customFormat="1" ht="20">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9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91"/>
        <v>0</v>
      </c>
      <c r="AB1658" s="228" t="str">
        <f t="shared" si="292"/>
        <v/>
      </c>
    </row>
    <row r="1659" spans="1:28" s="227" customFormat="1" ht="20">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ca="1" si="290"/>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ca="1" si="291"/>
        <v>0</v>
      </c>
      <c r="AB1659" s="228" t="str">
        <f t="shared" si="292"/>
        <v/>
      </c>
    </row>
    <row r="1660" spans="1:28" s="227" customFormat="1" ht="20">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290"/>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291"/>
        <v>0</v>
      </c>
      <c r="AB1660" s="228" t="str">
        <f t="shared" si="292"/>
        <v/>
      </c>
    </row>
    <row r="1661" spans="1:28" s="227" customFormat="1" ht="20">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90"/>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91"/>
        <v>0</v>
      </c>
      <c r="AB1661" s="228" t="str">
        <f t="shared" si="292"/>
        <v/>
      </c>
    </row>
    <row r="1662" spans="1:28" s="227" customFormat="1" ht="20">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ref="S1662" ca="1" si="293">IF(B1662="","",IF(ISERROR(MATCH($E1662,CL,0)),"Unknown",INDIRECT("'C'!$A$"&amp;MATCH($E1662,CL,0)+1)))</f>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ref="X1662" ca="1" si="294">IF(AND(C1662="Smelter not listed",OR(LEN(D1662)=0,LEN(E1662)=0)),1,0)</f>
        <v>0</v>
      </c>
      <c r="AB1662" s="228" t="str">
        <f t="shared" ref="AB1662" si="295">B1662&amp;C1662</f>
        <v/>
      </c>
    </row>
    <row r="1663" spans="1:28" s="227" customFormat="1" ht="20">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ref="S1663:S1694" ca="1" si="296">IF(B1663="","",IF(ISERROR(MATCH($E1663,CL,0)),"Unknown",INDIRECT("'C'!$A$"&amp;MATCH($E1663,CL,0)+1)))</f>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ref="X1663:X1694" ca="1" si="297">IF(AND(C1663="Smelter not listed",OR(LEN(D1663)=0,LEN(E1663)=0)),1,0)</f>
        <v>0</v>
      </c>
      <c r="AB1663" s="228" t="str">
        <f t="shared" ref="AB1663:AB1694" si="298">B1663&amp;C1663</f>
        <v/>
      </c>
    </row>
    <row r="1664" spans="1:28" s="227" customFormat="1" ht="20">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9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97"/>
        <v>0</v>
      </c>
      <c r="AB1664" s="228" t="str">
        <f t="shared" si="298"/>
        <v/>
      </c>
    </row>
    <row r="1665" spans="1:28" s="227" customFormat="1" ht="20">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9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97"/>
        <v>0</v>
      </c>
      <c r="AB1665" s="228" t="str">
        <f t="shared" si="298"/>
        <v/>
      </c>
    </row>
    <row r="1666" spans="1:28" s="227" customFormat="1" ht="20">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9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97"/>
        <v>0</v>
      </c>
      <c r="AB1666" s="228" t="str">
        <f t="shared" si="298"/>
        <v/>
      </c>
    </row>
    <row r="1667" spans="1:28" s="227" customFormat="1" ht="20">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9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97"/>
        <v>0</v>
      </c>
      <c r="AB1667" s="228" t="str">
        <f t="shared" si="298"/>
        <v/>
      </c>
    </row>
    <row r="1668" spans="1:28" s="227" customFormat="1" ht="20">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9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97"/>
        <v>0</v>
      </c>
      <c r="AB1668" s="228" t="str">
        <f t="shared" si="298"/>
        <v/>
      </c>
    </row>
    <row r="1669" spans="1:28" s="227" customFormat="1" ht="20">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9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97"/>
        <v>0</v>
      </c>
      <c r="AB1669" s="228" t="str">
        <f t="shared" si="298"/>
        <v/>
      </c>
    </row>
    <row r="1670" spans="1:28" s="227" customFormat="1" ht="20">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9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97"/>
        <v>0</v>
      </c>
      <c r="AB1670" s="228" t="str">
        <f t="shared" si="298"/>
        <v/>
      </c>
    </row>
    <row r="1671" spans="1:28" s="227" customFormat="1" ht="20">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9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97"/>
        <v>0</v>
      </c>
      <c r="AB1671" s="228" t="str">
        <f t="shared" si="298"/>
        <v/>
      </c>
    </row>
    <row r="1672" spans="1:28" s="227" customFormat="1" ht="20">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9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97"/>
        <v>0</v>
      </c>
      <c r="AB1672" s="228" t="str">
        <f t="shared" si="298"/>
        <v/>
      </c>
    </row>
    <row r="1673" spans="1:28" s="227" customFormat="1" ht="20">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9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97"/>
        <v>0</v>
      </c>
      <c r="AB1673" s="228" t="str">
        <f t="shared" si="298"/>
        <v/>
      </c>
    </row>
    <row r="1674" spans="1:28" s="227" customFormat="1" ht="20">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9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97"/>
        <v>0</v>
      </c>
      <c r="AB1674" s="228" t="str">
        <f t="shared" si="298"/>
        <v/>
      </c>
    </row>
    <row r="1675" spans="1:28" s="227" customFormat="1" ht="20">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9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97"/>
        <v>0</v>
      </c>
      <c r="AB1675" s="228" t="str">
        <f t="shared" si="298"/>
        <v/>
      </c>
    </row>
    <row r="1676" spans="1:28" s="227" customFormat="1" ht="20">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9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97"/>
        <v>0</v>
      </c>
      <c r="AB1676" s="228" t="str">
        <f t="shared" si="298"/>
        <v/>
      </c>
    </row>
    <row r="1677" spans="1:28" s="227" customFormat="1" ht="20">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9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97"/>
        <v>0</v>
      </c>
      <c r="AB1677" s="228" t="str">
        <f t="shared" si="298"/>
        <v/>
      </c>
    </row>
    <row r="1678" spans="1:28" s="227" customFormat="1" ht="20">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9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97"/>
        <v>0</v>
      </c>
      <c r="AB1678" s="228" t="str">
        <f t="shared" si="298"/>
        <v/>
      </c>
    </row>
    <row r="1679" spans="1:28" s="227" customFormat="1" ht="20">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9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97"/>
        <v>0</v>
      </c>
      <c r="AB1679" s="228" t="str">
        <f t="shared" si="298"/>
        <v/>
      </c>
    </row>
    <row r="1680" spans="1:28" s="227" customFormat="1" ht="20">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9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97"/>
        <v>0</v>
      </c>
      <c r="AB1680" s="228" t="str">
        <f t="shared" si="298"/>
        <v/>
      </c>
    </row>
    <row r="1681" spans="1:28" s="227" customFormat="1" ht="20">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9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97"/>
        <v>0</v>
      </c>
      <c r="AB1681" s="228" t="str">
        <f t="shared" si="298"/>
        <v/>
      </c>
    </row>
    <row r="1682" spans="1:28" s="227" customFormat="1" ht="20">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9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97"/>
        <v>0</v>
      </c>
      <c r="AB1682" s="228" t="str">
        <f t="shared" si="298"/>
        <v/>
      </c>
    </row>
    <row r="1683" spans="1:28" s="227" customFormat="1" ht="20">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9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97"/>
        <v>0</v>
      </c>
      <c r="AB1683" s="228" t="str">
        <f t="shared" si="298"/>
        <v/>
      </c>
    </row>
    <row r="1684" spans="1:28" s="227" customFormat="1" ht="20">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9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97"/>
        <v>0</v>
      </c>
      <c r="AB1684" s="228" t="str">
        <f t="shared" si="298"/>
        <v/>
      </c>
    </row>
    <row r="1685" spans="1:28" s="227" customFormat="1" ht="20">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9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97"/>
        <v>0</v>
      </c>
      <c r="AB1685" s="228" t="str">
        <f t="shared" si="298"/>
        <v/>
      </c>
    </row>
    <row r="1686" spans="1:28" s="227" customFormat="1" ht="20">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9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97"/>
        <v>0</v>
      </c>
      <c r="AB1686" s="228" t="str">
        <f t="shared" si="298"/>
        <v/>
      </c>
    </row>
    <row r="1687" spans="1:28" s="227" customFormat="1" ht="20">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9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97"/>
        <v>0</v>
      </c>
      <c r="AB1687" s="228" t="str">
        <f t="shared" si="298"/>
        <v/>
      </c>
    </row>
    <row r="1688" spans="1:28" s="227" customFormat="1" ht="20">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9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97"/>
        <v>0</v>
      </c>
      <c r="AB1688" s="228" t="str">
        <f t="shared" si="298"/>
        <v/>
      </c>
    </row>
    <row r="1689" spans="1:28" s="227" customFormat="1" ht="20">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9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97"/>
        <v>0</v>
      </c>
      <c r="AB1689" s="228" t="str">
        <f t="shared" si="298"/>
        <v/>
      </c>
    </row>
    <row r="1690" spans="1:28" s="227" customFormat="1" ht="20">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9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97"/>
        <v>0</v>
      </c>
      <c r="AB1690" s="228" t="str">
        <f t="shared" si="298"/>
        <v/>
      </c>
    </row>
    <row r="1691" spans="1:28" s="227" customFormat="1" ht="20">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9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97"/>
        <v>0</v>
      </c>
      <c r="AB1691" s="228" t="str">
        <f t="shared" si="298"/>
        <v/>
      </c>
    </row>
    <row r="1692" spans="1:28" s="227" customFormat="1" ht="20">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296"/>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297"/>
        <v>0</v>
      </c>
      <c r="AB1692" s="228" t="str">
        <f t="shared" si="298"/>
        <v/>
      </c>
    </row>
    <row r="1693" spans="1:28" s="227" customFormat="1" ht="20">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96"/>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97"/>
        <v>0</v>
      </c>
      <c r="AB1693" s="228" t="str">
        <f t="shared" si="298"/>
        <v/>
      </c>
    </row>
    <row r="1694" spans="1:28" s="227" customFormat="1" ht="20">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96"/>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97"/>
        <v>0</v>
      </c>
      <c r="AB1694" s="228" t="str">
        <f t="shared" si="298"/>
        <v/>
      </c>
    </row>
    <row r="1695" spans="1:28" s="227" customFormat="1" ht="20">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ref="S1695:S1725" ca="1" si="299">IF(B1695="","",IF(ISERROR(MATCH($E1695,CL,0)),"Unknown",INDIRECT("'C'!$A$"&amp;MATCH($E1695,CL,0)+1)))</f>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ref="X1695:X1725" ca="1" si="300">IF(AND(C1695="Smelter not listed",OR(LEN(D1695)=0,LEN(E1695)=0)),1,0)</f>
        <v>0</v>
      </c>
      <c r="AB1695" s="228" t="str">
        <f t="shared" ref="AB1695:AB1725" si="301">B1695&amp;C1695</f>
        <v/>
      </c>
    </row>
    <row r="1696" spans="1:28" s="227" customFormat="1" ht="20">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9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300"/>
        <v>0</v>
      </c>
      <c r="AB1696" s="228" t="str">
        <f t="shared" si="301"/>
        <v/>
      </c>
    </row>
    <row r="1697" spans="1:28" s="227" customFormat="1" ht="20">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9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300"/>
        <v>0</v>
      </c>
      <c r="AB1697" s="228" t="str">
        <f t="shared" si="301"/>
        <v/>
      </c>
    </row>
    <row r="1698" spans="1:28" s="227" customFormat="1" ht="20">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9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300"/>
        <v>0</v>
      </c>
      <c r="AB1698" s="228" t="str">
        <f t="shared" si="301"/>
        <v/>
      </c>
    </row>
    <row r="1699" spans="1:28" s="227" customFormat="1" ht="20">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9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300"/>
        <v>0</v>
      </c>
      <c r="AB1699" s="228" t="str">
        <f t="shared" si="301"/>
        <v/>
      </c>
    </row>
    <row r="1700" spans="1:28" s="227" customFormat="1" ht="20">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9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300"/>
        <v>0</v>
      </c>
      <c r="AB1700" s="228" t="str">
        <f t="shared" si="301"/>
        <v/>
      </c>
    </row>
    <row r="1701" spans="1:28" s="227" customFormat="1" ht="20">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9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300"/>
        <v>0</v>
      </c>
      <c r="AB1701" s="228" t="str">
        <f t="shared" si="301"/>
        <v/>
      </c>
    </row>
    <row r="1702" spans="1:28" s="227" customFormat="1" ht="20">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9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300"/>
        <v>0</v>
      </c>
      <c r="AB1702" s="228" t="str">
        <f t="shared" si="301"/>
        <v/>
      </c>
    </row>
    <row r="1703" spans="1:28" s="227" customFormat="1" ht="20">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9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300"/>
        <v>0</v>
      </c>
      <c r="AB1703" s="228" t="str">
        <f t="shared" si="301"/>
        <v/>
      </c>
    </row>
    <row r="1704" spans="1:28" s="227" customFormat="1" ht="20">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9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300"/>
        <v>0</v>
      </c>
      <c r="AB1704" s="228" t="str">
        <f t="shared" si="301"/>
        <v/>
      </c>
    </row>
    <row r="1705" spans="1:28" s="227" customFormat="1" ht="20">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9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300"/>
        <v>0</v>
      </c>
      <c r="AB1705" s="228" t="str">
        <f t="shared" si="301"/>
        <v/>
      </c>
    </row>
    <row r="1706" spans="1:28" s="227" customFormat="1" ht="20">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9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300"/>
        <v>0</v>
      </c>
      <c r="AB1706" s="228" t="str">
        <f t="shared" si="301"/>
        <v/>
      </c>
    </row>
    <row r="1707" spans="1:28" s="227" customFormat="1" ht="20">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9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300"/>
        <v>0</v>
      </c>
      <c r="AB1707" s="228" t="str">
        <f t="shared" si="301"/>
        <v/>
      </c>
    </row>
    <row r="1708" spans="1:28" s="227" customFormat="1" ht="20">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9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300"/>
        <v>0</v>
      </c>
      <c r="AB1708" s="228" t="str">
        <f t="shared" si="301"/>
        <v/>
      </c>
    </row>
    <row r="1709" spans="1:28" s="227" customFormat="1" ht="20">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9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300"/>
        <v>0</v>
      </c>
      <c r="AB1709" s="228" t="str">
        <f t="shared" si="301"/>
        <v/>
      </c>
    </row>
    <row r="1710" spans="1:28" s="227" customFormat="1" ht="20">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9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300"/>
        <v>0</v>
      </c>
      <c r="AB1710" s="228" t="str">
        <f t="shared" si="301"/>
        <v/>
      </c>
    </row>
    <row r="1711" spans="1:28" s="227" customFormat="1" ht="20">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9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300"/>
        <v>0</v>
      </c>
      <c r="AB1711" s="228" t="str">
        <f t="shared" si="301"/>
        <v/>
      </c>
    </row>
    <row r="1712" spans="1:28" s="227" customFormat="1" ht="20">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9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300"/>
        <v>0</v>
      </c>
      <c r="AB1712" s="228" t="str">
        <f t="shared" si="301"/>
        <v/>
      </c>
    </row>
    <row r="1713" spans="1:28" s="227" customFormat="1" ht="20">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9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300"/>
        <v>0</v>
      </c>
      <c r="AB1713" s="228" t="str">
        <f t="shared" si="301"/>
        <v/>
      </c>
    </row>
    <row r="1714" spans="1:28" s="227" customFormat="1" ht="20">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9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300"/>
        <v>0</v>
      </c>
      <c r="AB1714" s="228" t="str">
        <f t="shared" si="301"/>
        <v/>
      </c>
    </row>
    <row r="1715" spans="1:28" s="227" customFormat="1" ht="20">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9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300"/>
        <v>0</v>
      </c>
      <c r="AB1715" s="228" t="str">
        <f t="shared" si="301"/>
        <v/>
      </c>
    </row>
    <row r="1716" spans="1:28" s="227" customFormat="1" ht="20">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9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300"/>
        <v>0</v>
      </c>
      <c r="AB1716" s="228" t="str">
        <f t="shared" si="301"/>
        <v/>
      </c>
    </row>
    <row r="1717" spans="1:28" s="227" customFormat="1" ht="20">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9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300"/>
        <v>0</v>
      </c>
      <c r="AB1717" s="228" t="str">
        <f t="shared" si="301"/>
        <v/>
      </c>
    </row>
    <row r="1718" spans="1:28" s="227" customFormat="1" ht="20">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9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300"/>
        <v>0</v>
      </c>
      <c r="AB1718" s="228" t="str">
        <f t="shared" si="301"/>
        <v/>
      </c>
    </row>
    <row r="1719" spans="1:28" s="227" customFormat="1" ht="20">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9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300"/>
        <v>0</v>
      </c>
      <c r="AB1719" s="228" t="str">
        <f t="shared" si="301"/>
        <v/>
      </c>
    </row>
    <row r="1720" spans="1:28" s="227" customFormat="1" ht="20">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9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300"/>
        <v>0</v>
      </c>
      <c r="AB1720" s="228" t="str">
        <f t="shared" si="301"/>
        <v/>
      </c>
    </row>
    <row r="1721" spans="1:28" s="227" customFormat="1" ht="20">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9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300"/>
        <v>0</v>
      </c>
      <c r="AB1721" s="228" t="str">
        <f t="shared" si="301"/>
        <v/>
      </c>
    </row>
    <row r="1722" spans="1:28" s="227" customFormat="1" ht="20">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9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300"/>
        <v>0</v>
      </c>
      <c r="AB1722" s="228" t="str">
        <f t="shared" si="301"/>
        <v/>
      </c>
    </row>
    <row r="1723" spans="1:28" s="227" customFormat="1" ht="20">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ca="1" si="299"/>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ca="1" si="300"/>
        <v>0</v>
      </c>
      <c r="AB1723" s="228" t="str">
        <f t="shared" si="301"/>
        <v/>
      </c>
    </row>
    <row r="1724" spans="1:28" s="227" customFormat="1" ht="20">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299"/>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300"/>
        <v>0</v>
      </c>
      <c r="AB1724" s="228" t="str">
        <f t="shared" si="301"/>
        <v/>
      </c>
    </row>
    <row r="1725" spans="1:28" s="227" customFormat="1" ht="20">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99"/>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300"/>
        <v>0</v>
      </c>
      <c r="AB1725" s="228" t="str">
        <f t="shared" si="301"/>
        <v/>
      </c>
    </row>
    <row r="1726" spans="1:28" s="227" customFormat="1" ht="20">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ref="S1726" ca="1" si="302">IF(B1726="","",IF(ISERROR(MATCH($E1726,CL,0)),"Unknown",INDIRECT("'C'!$A$"&amp;MATCH($E1726,CL,0)+1)))</f>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ref="X1726" ca="1" si="303">IF(AND(C1726="Smelter not listed",OR(LEN(D1726)=0,LEN(E1726)=0)),1,0)</f>
        <v>0</v>
      </c>
      <c r="AB1726" s="228" t="str">
        <f t="shared" ref="AB1726" si="304">B1726&amp;C1726</f>
        <v/>
      </c>
    </row>
    <row r="1727" spans="1:28" s="227" customFormat="1" ht="20">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ref="S1727:S1758" ca="1" si="305">IF(B1727="","",IF(ISERROR(MATCH($E1727,CL,0)),"Unknown",INDIRECT("'C'!$A$"&amp;MATCH($E1727,CL,0)+1)))</f>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ref="X1727:X1758" ca="1" si="306">IF(AND(C1727="Smelter not listed",OR(LEN(D1727)=0,LEN(E1727)=0)),1,0)</f>
        <v>0</v>
      </c>
      <c r="AB1727" s="228" t="str">
        <f t="shared" ref="AB1727:AB1758" si="307">B1727&amp;C1727</f>
        <v/>
      </c>
    </row>
    <row r="1728" spans="1:28" s="227" customFormat="1" ht="20">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30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306"/>
        <v>0</v>
      </c>
      <c r="AB1728" s="228" t="str">
        <f t="shared" si="307"/>
        <v/>
      </c>
    </row>
    <row r="1729" spans="1:28" s="227" customFormat="1" ht="20">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30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306"/>
        <v>0</v>
      </c>
      <c r="AB1729" s="228" t="str">
        <f t="shared" si="307"/>
        <v/>
      </c>
    </row>
    <row r="1730" spans="1:28" s="227" customFormat="1" ht="20">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30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306"/>
        <v>0</v>
      </c>
      <c r="AB1730" s="228" t="str">
        <f t="shared" si="307"/>
        <v/>
      </c>
    </row>
    <row r="1731" spans="1:28" s="227" customFormat="1" ht="20">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30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306"/>
        <v>0</v>
      </c>
      <c r="AB1731" s="228" t="str">
        <f t="shared" si="307"/>
        <v/>
      </c>
    </row>
    <row r="1732" spans="1:28" s="227" customFormat="1" ht="20">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30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306"/>
        <v>0</v>
      </c>
      <c r="AB1732" s="228" t="str">
        <f t="shared" si="307"/>
        <v/>
      </c>
    </row>
    <row r="1733" spans="1:28" s="227" customFormat="1" ht="20">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30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306"/>
        <v>0</v>
      </c>
      <c r="AB1733" s="228" t="str">
        <f t="shared" si="307"/>
        <v/>
      </c>
    </row>
    <row r="1734" spans="1:28" s="227" customFormat="1" ht="20">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30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306"/>
        <v>0</v>
      </c>
      <c r="AB1734" s="228" t="str">
        <f t="shared" si="307"/>
        <v/>
      </c>
    </row>
    <row r="1735" spans="1:28" s="227" customFormat="1" ht="20">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30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306"/>
        <v>0</v>
      </c>
      <c r="AB1735" s="228" t="str">
        <f t="shared" si="307"/>
        <v/>
      </c>
    </row>
    <row r="1736" spans="1:28" s="227" customFormat="1" ht="20">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30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306"/>
        <v>0</v>
      </c>
      <c r="AB1736" s="228" t="str">
        <f t="shared" si="307"/>
        <v/>
      </c>
    </row>
    <row r="1737" spans="1:28" s="227" customFormat="1" ht="20">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30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306"/>
        <v>0</v>
      </c>
      <c r="AB1737" s="228" t="str">
        <f t="shared" si="307"/>
        <v/>
      </c>
    </row>
    <row r="1738" spans="1:28" s="227" customFormat="1" ht="20">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30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306"/>
        <v>0</v>
      </c>
      <c r="AB1738" s="228" t="str">
        <f t="shared" si="307"/>
        <v/>
      </c>
    </row>
    <row r="1739" spans="1:28" s="227" customFormat="1" ht="20">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30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306"/>
        <v>0</v>
      </c>
      <c r="AB1739" s="228" t="str">
        <f t="shared" si="307"/>
        <v/>
      </c>
    </row>
    <row r="1740" spans="1:28" s="227" customFormat="1" ht="20">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30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306"/>
        <v>0</v>
      </c>
      <c r="AB1740" s="228" t="str">
        <f t="shared" si="307"/>
        <v/>
      </c>
    </row>
    <row r="1741" spans="1:28" s="227" customFormat="1" ht="20">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30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306"/>
        <v>0</v>
      </c>
      <c r="AB1741" s="228" t="str">
        <f t="shared" si="307"/>
        <v/>
      </c>
    </row>
    <row r="1742" spans="1:28" s="227" customFormat="1" ht="20">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30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306"/>
        <v>0</v>
      </c>
      <c r="AB1742" s="228" t="str">
        <f t="shared" si="307"/>
        <v/>
      </c>
    </row>
    <row r="1743" spans="1:28" s="227" customFormat="1" ht="20">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30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306"/>
        <v>0</v>
      </c>
      <c r="AB1743" s="228" t="str">
        <f t="shared" si="307"/>
        <v/>
      </c>
    </row>
    <row r="1744" spans="1:28" s="227" customFormat="1" ht="20">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30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306"/>
        <v>0</v>
      </c>
      <c r="AB1744" s="228" t="str">
        <f t="shared" si="307"/>
        <v/>
      </c>
    </row>
    <row r="1745" spans="1:28" s="227" customFormat="1" ht="20">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30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306"/>
        <v>0</v>
      </c>
      <c r="AB1745" s="228" t="str">
        <f t="shared" si="307"/>
        <v/>
      </c>
    </row>
    <row r="1746" spans="1:28" s="227" customFormat="1" ht="20">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30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306"/>
        <v>0</v>
      </c>
      <c r="AB1746" s="228" t="str">
        <f t="shared" si="307"/>
        <v/>
      </c>
    </row>
    <row r="1747" spans="1:28" s="227" customFormat="1" ht="20">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30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306"/>
        <v>0</v>
      </c>
      <c r="AB1747" s="228" t="str">
        <f t="shared" si="307"/>
        <v/>
      </c>
    </row>
    <row r="1748" spans="1:28" s="227" customFormat="1" ht="20">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30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306"/>
        <v>0</v>
      </c>
      <c r="AB1748" s="228" t="str">
        <f t="shared" si="307"/>
        <v/>
      </c>
    </row>
    <row r="1749" spans="1:28" s="227" customFormat="1" ht="20">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30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306"/>
        <v>0</v>
      </c>
      <c r="AB1749" s="228" t="str">
        <f t="shared" si="307"/>
        <v/>
      </c>
    </row>
    <row r="1750" spans="1:28" s="227" customFormat="1" ht="20">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30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306"/>
        <v>0</v>
      </c>
      <c r="AB1750" s="228" t="str">
        <f t="shared" si="307"/>
        <v/>
      </c>
    </row>
    <row r="1751" spans="1:28" s="227" customFormat="1" ht="20">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30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306"/>
        <v>0</v>
      </c>
      <c r="AB1751" s="228" t="str">
        <f t="shared" si="307"/>
        <v/>
      </c>
    </row>
    <row r="1752" spans="1:28" s="227" customFormat="1" ht="20">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30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306"/>
        <v>0</v>
      </c>
      <c r="AB1752" s="228" t="str">
        <f t="shared" si="307"/>
        <v/>
      </c>
    </row>
    <row r="1753" spans="1:28" s="227" customFormat="1" ht="20">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30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306"/>
        <v>0</v>
      </c>
      <c r="AB1753" s="228" t="str">
        <f t="shared" si="307"/>
        <v/>
      </c>
    </row>
    <row r="1754" spans="1:28" s="227" customFormat="1" ht="20">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30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306"/>
        <v>0</v>
      </c>
      <c r="AB1754" s="228" t="str">
        <f t="shared" si="307"/>
        <v/>
      </c>
    </row>
    <row r="1755" spans="1:28" s="227" customFormat="1" ht="20">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30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306"/>
        <v>0</v>
      </c>
      <c r="AB1755" s="228" t="str">
        <f t="shared" si="307"/>
        <v/>
      </c>
    </row>
    <row r="1756" spans="1:28" s="227" customFormat="1" ht="20">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305"/>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306"/>
        <v>0</v>
      </c>
      <c r="AB1756" s="228" t="str">
        <f t="shared" si="307"/>
        <v/>
      </c>
    </row>
    <row r="1757" spans="1:28" s="227" customFormat="1" ht="20">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305"/>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306"/>
        <v>0</v>
      </c>
      <c r="AB1757" s="228" t="str">
        <f t="shared" si="307"/>
        <v/>
      </c>
    </row>
    <row r="1758" spans="1:28" s="227" customFormat="1" ht="20">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305"/>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306"/>
        <v>0</v>
      </c>
      <c r="AB1758" s="228" t="str">
        <f t="shared" si="307"/>
        <v/>
      </c>
    </row>
    <row r="1759" spans="1:28" s="227" customFormat="1" ht="20">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ref="S1759:S1789" ca="1" si="308">IF(B1759="","",IF(ISERROR(MATCH($E1759,CL,0)),"Unknown",INDIRECT("'C'!$A$"&amp;MATCH($E1759,CL,0)+1)))</f>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ref="X1759:X1791" ca="1" si="309">IF(AND(C1759="Smelter not listed",OR(LEN(D1759)=0,LEN(E1759)=0)),1,0)</f>
        <v>0</v>
      </c>
      <c r="AB1759" s="228" t="str">
        <f t="shared" ref="AB1759:AB1789" si="310">B1759&amp;C1759</f>
        <v/>
      </c>
    </row>
    <row r="1760" spans="1:28" s="227" customFormat="1" ht="20">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30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309"/>
        <v>0</v>
      </c>
      <c r="AB1760" s="228" t="str">
        <f t="shared" si="310"/>
        <v/>
      </c>
    </row>
    <row r="1761" spans="1:28" s="227" customFormat="1" ht="20">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30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309"/>
        <v>0</v>
      </c>
      <c r="AB1761" s="228" t="str">
        <f t="shared" si="310"/>
        <v/>
      </c>
    </row>
    <row r="1762" spans="1:28" s="227" customFormat="1" ht="20">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30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309"/>
        <v>0</v>
      </c>
      <c r="AB1762" s="228" t="str">
        <f t="shared" si="310"/>
        <v/>
      </c>
    </row>
    <row r="1763" spans="1:28" s="227" customFormat="1" ht="20">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30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309"/>
        <v>0</v>
      </c>
      <c r="AB1763" s="228" t="str">
        <f t="shared" si="310"/>
        <v/>
      </c>
    </row>
    <row r="1764" spans="1:28" s="227" customFormat="1" ht="20">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30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309"/>
        <v>0</v>
      </c>
      <c r="AB1764" s="228" t="str">
        <f t="shared" si="310"/>
        <v/>
      </c>
    </row>
    <row r="1765" spans="1:28" s="227" customFormat="1" ht="20">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30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309"/>
        <v>0</v>
      </c>
      <c r="AB1765" s="228" t="str">
        <f t="shared" si="310"/>
        <v/>
      </c>
    </row>
    <row r="1766" spans="1:28" s="227" customFormat="1" ht="20">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30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309"/>
        <v>0</v>
      </c>
      <c r="AB1766" s="228" t="str">
        <f t="shared" si="310"/>
        <v/>
      </c>
    </row>
    <row r="1767" spans="1:28" s="227" customFormat="1" ht="20">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30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309"/>
        <v>0</v>
      </c>
      <c r="AB1767" s="228" t="str">
        <f t="shared" si="310"/>
        <v/>
      </c>
    </row>
    <row r="1768" spans="1:28" s="227" customFormat="1" ht="20">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30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309"/>
        <v>0</v>
      </c>
      <c r="AB1768" s="228" t="str">
        <f t="shared" si="310"/>
        <v/>
      </c>
    </row>
    <row r="1769" spans="1:28" s="227" customFormat="1" ht="20">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30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309"/>
        <v>0</v>
      </c>
      <c r="AB1769" s="228" t="str">
        <f t="shared" si="310"/>
        <v/>
      </c>
    </row>
    <row r="1770" spans="1:28" s="227" customFormat="1" ht="20">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30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309"/>
        <v>0</v>
      </c>
      <c r="AB1770" s="228" t="str">
        <f t="shared" si="310"/>
        <v/>
      </c>
    </row>
    <row r="1771" spans="1:28" s="227" customFormat="1" ht="20">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30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309"/>
        <v>0</v>
      </c>
      <c r="AB1771" s="228" t="str">
        <f t="shared" si="310"/>
        <v/>
      </c>
    </row>
    <row r="1772" spans="1:28" s="227" customFormat="1" ht="20">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30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309"/>
        <v>0</v>
      </c>
      <c r="AB1772" s="228" t="str">
        <f t="shared" si="310"/>
        <v/>
      </c>
    </row>
    <row r="1773" spans="1:28" s="227" customFormat="1" ht="20">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30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309"/>
        <v>0</v>
      </c>
      <c r="AB1773" s="228" t="str">
        <f t="shared" si="310"/>
        <v/>
      </c>
    </row>
    <row r="1774" spans="1:28" s="227" customFormat="1" ht="20">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30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309"/>
        <v>0</v>
      </c>
      <c r="AB1774" s="228" t="str">
        <f t="shared" si="310"/>
        <v/>
      </c>
    </row>
    <row r="1775" spans="1:28" s="227" customFormat="1" ht="20">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30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309"/>
        <v>0</v>
      </c>
      <c r="AB1775" s="228" t="str">
        <f t="shared" si="310"/>
        <v/>
      </c>
    </row>
    <row r="1776" spans="1:28" s="227" customFormat="1" ht="20">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30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309"/>
        <v>0</v>
      </c>
      <c r="AB1776" s="228" t="str">
        <f t="shared" si="310"/>
        <v/>
      </c>
    </row>
    <row r="1777" spans="1:28" s="227" customFormat="1" ht="20">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30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309"/>
        <v>0</v>
      </c>
      <c r="AB1777" s="228" t="str">
        <f t="shared" si="310"/>
        <v/>
      </c>
    </row>
    <row r="1778" spans="1:28" s="227" customFormat="1" ht="20">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30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309"/>
        <v>0</v>
      </c>
      <c r="AB1778" s="228" t="str">
        <f t="shared" si="310"/>
        <v/>
      </c>
    </row>
    <row r="1779" spans="1:28" s="227" customFormat="1" ht="20">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30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309"/>
        <v>0</v>
      </c>
      <c r="AB1779" s="228" t="str">
        <f t="shared" si="310"/>
        <v/>
      </c>
    </row>
    <row r="1780" spans="1:28" s="227" customFormat="1" ht="20">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30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309"/>
        <v>0</v>
      </c>
      <c r="AB1780" s="228" t="str">
        <f t="shared" si="310"/>
        <v/>
      </c>
    </row>
    <row r="1781" spans="1:28" s="227" customFormat="1" ht="20">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30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309"/>
        <v>0</v>
      </c>
      <c r="AB1781" s="228" t="str">
        <f t="shared" si="310"/>
        <v/>
      </c>
    </row>
    <row r="1782" spans="1:28" s="227" customFormat="1" ht="20">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30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309"/>
        <v>0</v>
      </c>
      <c r="AB1782" s="228" t="str">
        <f t="shared" si="310"/>
        <v/>
      </c>
    </row>
    <row r="1783" spans="1:28" s="227" customFormat="1" ht="20">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30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309"/>
        <v>0</v>
      </c>
      <c r="AB1783" s="228" t="str">
        <f t="shared" si="310"/>
        <v/>
      </c>
    </row>
    <row r="1784" spans="1:28" s="227" customFormat="1" ht="20">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30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309"/>
        <v>0</v>
      </c>
      <c r="AB1784" s="228" t="str">
        <f t="shared" si="310"/>
        <v/>
      </c>
    </row>
    <row r="1785" spans="1:28" s="227" customFormat="1" ht="20">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30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309"/>
        <v>0</v>
      </c>
      <c r="AB1785" s="228" t="str">
        <f t="shared" si="310"/>
        <v/>
      </c>
    </row>
    <row r="1786" spans="1:28" s="227" customFormat="1" ht="20">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30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309"/>
        <v>0</v>
      </c>
      <c r="AB1786" s="228" t="str">
        <f t="shared" si="310"/>
        <v/>
      </c>
    </row>
    <row r="1787" spans="1:28" s="227" customFormat="1" ht="20">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ca="1" si="308"/>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ca="1" si="309"/>
        <v>0</v>
      </c>
      <c r="AB1787" s="228" t="str">
        <f t="shared" si="310"/>
        <v/>
      </c>
    </row>
    <row r="1788" spans="1:28" s="227" customFormat="1" ht="20">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308"/>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309"/>
        <v>0</v>
      </c>
      <c r="AB1788" s="228" t="str">
        <f t="shared" si="310"/>
        <v/>
      </c>
    </row>
    <row r="1789" spans="1:28" s="227" customFormat="1" ht="20">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308"/>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309"/>
        <v>0</v>
      </c>
      <c r="AB1789" s="228" t="str">
        <f t="shared" si="310"/>
        <v/>
      </c>
    </row>
    <row r="1790" spans="1:28" s="227" customFormat="1" ht="20">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ref="S1790" ca="1" si="311">IF(B1790="","",IF(ISERROR(MATCH($E1790,CL,0)),"Unknown",INDIRECT("'C'!$A$"&amp;MATCH($E1790,CL,0)+1)))</f>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309"/>
        <v>0</v>
      </c>
      <c r="AB1790" s="228" t="str">
        <f t="shared" ref="AB1790" si="312">B1790&amp;C1790</f>
        <v/>
      </c>
    </row>
    <row r="1791" spans="1:28" s="227" customFormat="1" ht="20">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ca="1">IF(B1791="","",IF(ISERROR(MATCH($E1791,CL,0)),"Unknown",INDIRECT("'C'!$A$"&amp;MATCH($E1791,CL,0)+1)))</f>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309"/>
        <v>0</v>
      </c>
      <c r="AB1791" s="228" t="str">
        <f>B1791&amp;C1791</f>
        <v/>
      </c>
    </row>
    <row r="1792" spans="1:28" s="227" customFormat="1" ht="20">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ref="S1792" ca="1" si="313">IF(B1792="","",IF(ISERROR(MATCH($E1792,CL,0)),"Unknown",INDIRECT("'C'!$A$"&amp;MATCH($E1792,CL,0)+1)))</f>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AB1792" s="228"/>
    </row>
    <row r="1793" spans="1:28" s="227" customFormat="1" ht="20">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ref="S1793:S1803" ca="1" si="314">IF(B1793="","",IF(ISERROR(MATCH($E1793,CL,0)),"Unknown",INDIRECT("'C'!$A$"&amp;MATCH($E1793,CL,0)+1)))</f>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AB1793" s="228"/>
    </row>
    <row r="1794" spans="1:28" s="227" customFormat="1" ht="20">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31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AB1794" s="228"/>
    </row>
    <row r="1795" spans="1:28" s="227" customFormat="1" ht="20">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31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AB1795" s="228"/>
    </row>
    <row r="1796" spans="1:28" s="227" customFormat="1" ht="20">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31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AB1796" s="228"/>
    </row>
    <row r="1797" spans="1:28" s="227" customFormat="1" ht="20">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31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AB1797" s="228"/>
    </row>
    <row r="1798" spans="1:28" s="227" customFormat="1" ht="20">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31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AB1798" s="228"/>
    </row>
    <row r="1799" spans="1:28" s="227" customFormat="1" ht="20">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31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AB1799" s="228"/>
    </row>
    <row r="1800" spans="1:28" s="227" customFormat="1" ht="20">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31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AB1800" s="228"/>
    </row>
    <row r="1801" spans="1:28" s="227" customFormat="1" ht="20">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31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AB1801" s="228"/>
    </row>
    <row r="1802" spans="1:28" s="227" customFormat="1" ht="20">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31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AB1802" s="228"/>
    </row>
    <row r="1803" spans="1:28" s="227" customFormat="1" ht="20">
      <c r="A1803" s="181"/>
      <c r="B1803" s="285" t="str">
        <f>IF(LEN(A1803)=0,"",INDEX('Smelter Look-up'!$A:$A,MATCH($A1803,'Smelter Look-up'!$E:$E,0)))</f>
        <v/>
      </c>
      <c r="C1803" s="186" t="str">
        <f>IF(LEN(A1803)=0,"",INDEX('Smelter Look-up'!$C:$C,MATCH($A1803,'Smelter Look-up'!$E:$E,0)))</f>
        <v/>
      </c>
      <c r="D1803" s="288"/>
      <c r="E1803" s="285" t="str">
        <f ca="1">IF(ISERROR($V1803),"",OFFSET('Smelter Look-up'!$D$4,$V1803-4,0)&amp;"")</f>
        <v/>
      </c>
      <c r="F1803" s="285" t="str">
        <f ca="1">IF(ISERROR($V1803),"",OFFSET('Smelter Look-up'!$E$4,$V1803-4,0))</f>
        <v/>
      </c>
      <c r="G1803" s="285" t="str">
        <f ca="1">IF(C1803=$X$4,IF(ISERROR($V1803),"Enter smelter details","RMI"),IF(ISERROR($V1803),"",OFFSET('Smelter Look-up'!$F$4,$V1803-4,0)))</f>
        <v/>
      </c>
      <c r="H1803" s="289" t="str">
        <f ca="1">IF(ISERROR($V1803),"",OFFSET('Smelter Look-up'!$G$4,$V1803-4,0))</f>
        <v/>
      </c>
      <c r="I1803" s="290" t="str">
        <f ca="1">IF(ISERROR($V1803),"",OFFSET('Smelter Look-up'!$H$4,$V1803-4,0))</f>
        <v/>
      </c>
      <c r="J1803" s="291" t="str">
        <f ca="1">IF(ISERROR($V1803),"",OFFSET('Smelter Look-up'!$I$4,$V1803-4,0))</f>
        <v/>
      </c>
      <c r="K1803" s="224"/>
      <c r="L1803" s="224"/>
      <c r="M1803" s="224"/>
      <c r="N1803" s="224"/>
      <c r="O1803" s="224"/>
      <c r="P1803" s="287"/>
      <c r="Q1803" s="284"/>
      <c r="R1803" s="286" t="str">
        <f ca="1">IF(ISERROR($V1803),"",OFFSET('Smelter Look-up'!$C$4,$V1803-4,0)&amp;"")</f>
        <v/>
      </c>
      <c r="S1803" s="283" t="str">
        <f t="shared" ca="1" si="31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ca="1">IF(AND(C1803="Smelter not listed",OR(LEN(D1803)=0,LEN(E1803)=0)),1,0)</f>
        <v>0</v>
      </c>
      <c r="AB1803" s="228" t="str">
        <f>B1803&amp;C1803</f>
        <v/>
      </c>
    </row>
    <row r="1806" spans="1:28" ht="14" thickBot="1"/>
  </sheetData>
  <sheetProtection sheet="1" formatCells="0" formatColumns="0" formatRows="0" insertColumns="0" insertRows="0" insertHyperlinks="0" deleteColumns="0" deleteRows="0" sort="0" autoFilter="0" pivotTables="0"/>
  <autoFilter ref="A4:Q4" xr:uid="{00000000-0009-0000-0000-000004000000}"/>
  <customSheetViews>
    <customSheetView guid="{51531B83-BDD7-4890-A744-04812A317369}" scale="55" outlineSymbols="0" zeroValues="0" fitToPage="1" showAutoFilter="1" hiddenColumns="1" topLeftCell="A2">
      <pane ySplit="3" topLeftCell="A5" activePane="bottomLeft" state="frozen"/>
      <selection pane="bottomLeft" activeCell="D5" sqref="D5"/>
      <autoFilter ref="A4:AM4" xr:uid="{00000000-0000-0000-0000-000000000000}"/>
    </customSheetView>
  </customSheetViews>
  <mergeCells count="3">
    <mergeCell ref="J2:O2"/>
    <mergeCell ref="B3:E3"/>
    <mergeCell ref="G3:I3"/>
  </mergeCells>
  <phoneticPr fontId="85" type="noConversion"/>
  <conditionalFormatting sqref="B5:B1803">
    <cfRule type="expression" dxfId="16" priority="1" stopIfTrue="1">
      <formula>IF(B5="",TRUE)</formula>
    </cfRule>
    <cfRule type="expression" dxfId="15" priority="2" stopIfTrue="1">
      <formula>IF(AND(COUNTIF(MetalSmelter,B5&amp;C5)=0,LEN(C5)&gt;0),TRUE,FALSE)</formula>
    </cfRule>
  </conditionalFormatting>
  <conditionalFormatting sqref="C5:C1803">
    <cfRule type="expression" dxfId="14" priority="9" stopIfTrue="1">
      <formula>IF(AND(B5&lt;&gt;"",C5=""),TRUE)</formula>
    </cfRule>
  </conditionalFormatting>
  <conditionalFormatting sqref="D5:D1803">
    <cfRule type="expression" dxfId="13" priority="13" stopIfTrue="1">
      <formula>IF(AND(LEN($C5)&gt;0,AND($C5&lt;&gt;"Smelter Not Listed",ISBLANK($D5))),1,0)</formula>
    </cfRule>
    <cfRule type="expression" dxfId="12" priority="20" stopIfTrue="1">
      <formula>IF(AND(D5="",$C5=$X$4),TRUE)</formula>
    </cfRule>
    <cfRule type="expression" dxfId="11" priority="21" stopIfTrue="1">
      <formula>IF(FIND("!",D5),TRUE)</formula>
    </cfRule>
  </conditionalFormatting>
  <conditionalFormatting sqref="E5:E1803 R5:R1803">
    <cfRule type="expression" dxfId="10" priority="7" stopIfTrue="1">
      <formula>IF(AND(E5="",$C5=$X$4),TRUE)</formula>
    </cfRule>
    <cfRule type="expression" dxfId="9" priority="8" stopIfTrue="1">
      <formula>IF(FIND("!",E5),TRUE)</formula>
    </cfRule>
  </conditionalFormatting>
  <conditionalFormatting sqref="F5:F1803">
    <cfRule type="expression" dxfId="8" priority="5" stopIfTrue="1">
      <formula>IF(AND(LEN($A5)&gt;0,$A5&lt;&gt;$F5),TRUE,FALSE)</formula>
    </cfRule>
  </conditionalFormatting>
  <conditionalFormatting sqref="G5:G1803">
    <cfRule type="expression" dxfId="7" priority="22" stopIfTrue="1">
      <formula>IF(FIND("Enter smelter details",G5),TRUE)</formula>
    </cfRule>
  </conditionalFormatting>
  <dataValidations count="5">
    <dataValidation type="list" allowBlank="1" showInputMessage="1" showErrorMessage="1" sqref="B5:B1803" xr:uid="{00000000-0002-0000-0400-000000000000}">
      <formula1>Metal</formula1>
    </dataValidation>
    <dataValidation allowBlank="1" showErrorMessage="1" sqref="F5:G1803" xr:uid="{00000000-0002-0000-0400-000001000000}"/>
    <dataValidation type="list" showInputMessage="1" showErrorMessage="1" sqref="C5:C1803" xr:uid="{00000000-0002-0000-0400-000002000000}">
      <formula1>SN</formula1>
    </dataValidation>
    <dataValidation type="list" allowBlank="1" showInputMessage="1" showErrorMessage="1" sqref="E5:E1803" xr:uid="{00000000-0002-0000-0400-000003000000}">
      <formula1>CL</formula1>
    </dataValidation>
    <dataValidation type="list" allowBlank="1" showInputMessage="1" showErrorMessage="1" sqref="P5:P1803" xr:uid="{00000000-0002-0000-0400-000004000000}">
      <formula1>$AH$2:$AH$4</formula1>
    </dataValidation>
  </dataValidations>
  <hyperlinks>
    <hyperlink ref="J2:O2" r:id="rId1" display="https://www.responsiblemineralsinitiative.org/facilities-lists/active-conformant-facilities-list/" xr:uid="{00000000-0004-0000-0400-000000000000}"/>
  </hyperlinks>
  <pageMargins left="0.70866141732283505" right="0.70866141732283505" top="0.74803149606299202" bottom="0.74803149606299202" header="0.31496062992126" footer="0.31496062992126"/>
  <pageSetup scale="43" fitToWidth="2" fitToHeight="100" orientation="landscape" r:id="rId2"/>
  <headerFooter>
    <oddHeader>&amp;C&amp;P ページ</oddHeader>
  </headerFooter>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B5:B1803</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C5:C1803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9" customWidth="1"/>
    <col min="2" max="2" width="42.84375" style="20" customWidth="1"/>
    <col min="3" max="3" width="51.61328125" style="19" customWidth="1"/>
    <col min="4" max="4" width="29.15234375" style="20" customWidth="1"/>
    <col min="5" max="5" width="9" style="19" customWidth="1"/>
    <col min="6" max="6" width="13.61328125" style="19" hidden="1" customWidth="1"/>
    <col min="7" max="7" width="13.3828125" style="19" hidden="1" customWidth="1"/>
    <col min="8" max="9" width="9" style="19" hidden="1" customWidth="1"/>
    <col min="10" max="10" width="48.84375" style="19" hidden="1" customWidth="1"/>
    <col min="11" max="11" width="9" style="19" hidden="1" customWidth="1"/>
    <col min="12" max="15" width="8.84375" style="19" hidden="1" customWidth="1"/>
    <col min="16" max="18" width="8.84375" style="19" customWidth="1"/>
    <col min="19" max="16384" width="8.84375" style="19"/>
  </cols>
  <sheetData>
    <row r="1" spans="1:10" ht="30">
      <c r="A1" s="402" t="str">
        <f ca="1">OFFSET(L!$C$1,MATCH("Checker"&amp;ADDRESS(ROW(),COLUMN(),4),L!$A:$A,0)-1,SL,,)</f>
        <v>To ensure all required fields have been populated before submitting to your customers review form for any line items highlighted in red</v>
      </c>
      <c r="B1" s="402"/>
      <c r="C1" s="402"/>
      <c r="D1" s="119" t="str">
        <f ca="1">OFFSET(L!$C$1,MATCH("Checker"&amp;ADDRESS(ROW(),COLUMN(),4),L!$A:$A,0)-1,SL,,)</f>
        <v>Required fields remaining to be completed</v>
      </c>
      <c r="E1" s="20" t="s">
        <v>779</v>
      </c>
    </row>
    <row r="2" spans="1:10" ht="15">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41">
      <c r="A4" s="90" t="str">
        <f ca="1">Declaration!B8</f>
        <v>Company Name (*):</v>
      </c>
      <c r="B4" s="89" t="str">
        <f>Declaration!D8</f>
        <v>TSC Auto ID Technology Co., Ltd.</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41">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41">
      <c r="A6" s="90" t="str">
        <f ca="1">Declaration!B10</f>
        <v>Description of Scope:</v>
      </c>
      <c r="B6" s="89" t="str">
        <f>Declaration!D10</f>
        <v/>
      </c>
      <c r="C6" s="89" t="str">
        <f ca="1">IF(H6=1,J6,I6)</f>
        <v>Complete</v>
      </c>
      <c r="D6" s="95" t="str">
        <f>IF(H6=1,"Click here to provide a Description of Scope","")</f>
        <v/>
      </c>
      <c r="E6" s="20" t="s">
        <v>1273</v>
      </c>
      <c r="F6" s="94">
        <f>IF(OR(B5=Declaration!P9,B5=Declaration!Q9,B5=0),0,1)</f>
        <v>0</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41">
      <c r="A7" s="90" t="str">
        <f ca="1">Declaration!B15</f>
        <v>Contact Name (*):</v>
      </c>
      <c r="B7" s="89" t="str">
        <f>Declaration!D15</f>
        <v>Winson Lin</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41">
      <c r="A8" s="90" t="str">
        <f ca="1">Declaration!B16</f>
        <v>Email – Contact (*):</v>
      </c>
      <c r="B8" s="89" t="str">
        <f>Declaration!D16</f>
        <v>winson_lin@tscprinters.com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41">
      <c r="A9" s="90" t="str">
        <f ca="1">Declaration!B17</f>
        <v>Phone – Contact (*):</v>
      </c>
      <c r="B9" s="272" t="str">
        <f>Declaration!D17</f>
        <v>+886-3-9906677 Ext.5419</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41">
      <c r="A10" s="90" t="str">
        <f ca="1">Declaration!B18</f>
        <v>Authorizer (*):</v>
      </c>
      <c r="B10" s="89" t="str">
        <f>Declaration!D18</f>
        <v>Melson Lai</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41">
      <c r="A11" s="90" t="str">
        <f ca="1">Declaration!B20</f>
        <v>Email - Authorizer (*):</v>
      </c>
      <c r="B11" s="89" t="str">
        <f>Declaration!D20</f>
        <v>melson_lai@tscprinters.com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41">
      <c r="A12" s="90" t="str">
        <f ca="1">Declaration!B22</f>
        <v>Effective Date (*):</v>
      </c>
      <c r="B12" s="91">
        <f>Declaration!D22</f>
        <v>46084</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0" t="s">
        <v>783</v>
      </c>
      <c r="F13" s="93"/>
      <c r="H13" s="19">
        <f t="shared" si="3"/>
        <v>0</v>
      </c>
    </row>
    <row r="14" spans="1:10" ht="27.5">
      <c r="A14" s="90" t="str">
        <f ca="1">Declaration!B26</f>
        <v>Tantalum  (*)</v>
      </c>
      <c r="B14" s="89" t="str">
        <f>Declaration!D26</f>
        <v>Yes</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41">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41">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41">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4">
      <c r="A18" s="89" t="str">
        <f ca="1">Declaration!B31</f>
        <v>2) Does any 3TG remain in the product(s)? (*)</v>
      </c>
      <c r="B18" s="92"/>
      <c r="C18" s="92"/>
      <c r="D18" s="96"/>
      <c r="E18" s="20" t="s">
        <v>781</v>
      </c>
      <c r="F18" s="93"/>
      <c r="J18" s="148"/>
    </row>
    <row r="19" spans="1:10" ht="41">
      <c r="A19" s="90" t="str">
        <f ca="1">Declaration!B32</f>
        <v>Tantalum  (*)</v>
      </c>
      <c r="B19" s="89" t="str">
        <f>IF($B$14="Yes",Declaration!D32,0)</f>
        <v>Yes</v>
      </c>
      <c r="C19" s="89" t="str">
        <f ca="1">IF(H19=1,J19,I19)</f>
        <v>Complete</v>
      </c>
      <c r="D19" s="97" t="str">
        <f>IF(H19=1,"Click here to answer question 2 for Tantalum","")</f>
        <v/>
      </c>
      <c r="E19" s="20" t="s">
        <v>780</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41">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41">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41">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41">
      <c r="A24" s="90" t="str">
        <f ca="1">Declaration!B38</f>
        <v>Tantalum  (*)</v>
      </c>
      <c r="B24" s="89" t="str">
        <f>IF(AND($B$14="Yes",$B$19="Yes"),Declaration!D38,0)</f>
        <v>No</v>
      </c>
      <c r="C24" s="89" t="str">
        <f ca="1">IF(H24=1,J24,I24)</f>
        <v>Complete</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41">
      <c r="A25" s="90" t="str">
        <f ca="1">Declaration!B39</f>
        <v>Tin  (*)</v>
      </c>
      <c r="B25" s="89" t="str">
        <f>IF(AND($B$15="Yes",$B$20="Yes"),Declaration!D39,0)</f>
        <v>No</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41">
      <c r="A26" s="90" t="str">
        <f ca="1">Declaration!B40</f>
        <v>Gold  (*)</v>
      </c>
      <c r="B26" s="89" t="str">
        <f>IF(AND($B$16="Yes",$B$21="Yes"),Declaration!D40,0)</f>
        <v>No</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41">
      <c r="A27" s="90" t="str">
        <f ca="1">Declaration!B41</f>
        <v>Tungsten  (*)</v>
      </c>
      <c r="B27" s="89" t="str">
        <f>IF(AND($B$17="Yes",$B$22="Yes"),Declaration!D41,0)</f>
        <v>No</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 (*)</v>
      </c>
      <c r="B28" s="89"/>
      <c r="C28" s="89"/>
      <c r="D28" s="97"/>
      <c r="E28" s="20"/>
      <c r="F28" s="20"/>
      <c r="G28" s="20"/>
      <c r="I28" s="147"/>
    </row>
    <row r="29" spans="1:10" ht="41.15" customHeight="1">
      <c r="A29" s="90" t="str">
        <f ca="1">Declaration!B44</f>
        <v>Tantalum  (*)</v>
      </c>
      <c r="B29" s="89" t="str">
        <f>IF(AND($B$14="Yes",$B$19="Yes"),Declaration!D44,0)</f>
        <v>No</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Tin  (*)</v>
      </c>
      <c r="B30" s="89" t="str">
        <f>IF(AND($B$15="Yes",$B$20="Yes"),Declaration!D45,0)</f>
        <v>No</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Gold  (*)</v>
      </c>
      <c r="B31" s="89" t="str">
        <f>IF(AND($B$16="Yes",$B$21="Yes"),Declaration!D46,0)</f>
        <v>No</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Tungsten  (*)</v>
      </c>
      <c r="B32" s="89" t="str">
        <f>IF(AND($B$17="Yes",$B$22="Yes"),Declaration!D47,0)</f>
        <v>No</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5) Does 100 percent of the 3TG (necessary to the functionality or production of your products) originate from recycled or scrap sources?  (*)</v>
      </c>
      <c r="B33" s="92"/>
      <c r="C33" s="92"/>
      <c r="D33" s="96"/>
      <c r="E33" s="20" t="s">
        <v>1273</v>
      </c>
      <c r="F33" s="93"/>
      <c r="J33" s="148"/>
    </row>
    <row r="34" spans="1:10" ht="41">
      <c r="A34" s="90" t="str">
        <f ca="1">Declaration!B50</f>
        <v>Tantalum  (*)</v>
      </c>
      <c r="B34" s="89" t="str">
        <f>IF(AND($B$14="Yes",$B$19="Yes"),Declaration!D50,0)</f>
        <v>Unknown</v>
      </c>
      <c r="C34" s="89" t="str">
        <f ca="1">IF(H34=1,J34,I34)</f>
        <v>Complete</v>
      </c>
      <c r="D34" s="260" t="str">
        <f>IF(H34=1,"Click here to answer question 5 for Tantalum","")</f>
        <v/>
      </c>
      <c r="E34" s="20" t="s">
        <v>1273</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41">
      <c r="A35" s="90" t="str">
        <f ca="1">Declaration!B51</f>
        <v>Tin  (*)</v>
      </c>
      <c r="B35" s="89" t="str">
        <f>IF(AND($B$15="Yes",$B$20="Yes"),Declaration!D51,0)</f>
        <v>Unknown</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41">
      <c r="A36" s="90" t="str">
        <f ca="1">Declaration!B52</f>
        <v>Gold  (*)</v>
      </c>
      <c r="B36" s="89" t="str">
        <f>IF(AND($B$16="Yes",$B$21="Yes"),Declaration!D52,0)</f>
        <v>Unknown</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41">
      <c r="A37" s="90" t="str">
        <f ca="1">Declaration!B53</f>
        <v>Tungsten  (*)</v>
      </c>
      <c r="B37" s="89" t="str">
        <f>IF(AND($B$17="Yes",$B$22="Yes"),Declaration!D53,0)</f>
        <v>Unknown</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6) What percentage of relevant suppliers have provided a response to your supply chain survey?  (*)</v>
      </c>
      <c r="B38" s="92"/>
      <c r="C38" s="92"/>
      <c r="D38" s="96"/>
      <c r="E38" s="20" t="s">
        <v>780</v>
      </c>
      <c r="F38" s="93"/>
    </row>
    <row r="39" spans="1:10" ht="27.5">
      <c r="A39" s="90" t="str">
        <f ca="1">Declaration!B56</f>
        <v>Tantalum  (*)</v>
      </c>
      <c r="B39" s="267" t="str">
        <f>IF(AND($B$14="Yes",$B$19="Yes"),Declaration!D56,0)</f>
        <v>Greater than 75%</v>
      </c>
      <c r="C39" s="89" t="str">
        <f ca="1">IF(H39=1,J39,I39)</f>
        <v>Complete</v>
      </c>
      <c r="D39" s="261" t="str">
        <f>IF(H39=1,"Click here to answer question 6 for Tantalum","")</f>
        <v/>
      </c>
      <c r="E39" s="20" t="s">
        <v>779</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7.5">
      <c r="A40" s="90" t="str">
        <f ca="1">Declaration!B57</f>
        <v>Tin  (*)</v>
      </c>
      <c r="B40" s="267" t="str">
        <f>IF(AND($B$15="Yes",$B$20="Yes"),Declaration!D57,0)</f>
        <v>Greater than 75%</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7.5">
      <c r="A41" s="90" t="str">
        <f ca="1">Declaration!B58</f>
        <v>Gold  (*)</v>
      </c>
      <c r="B41" s="267" t="str">
        <f>IF(AND($B$16="Yes",$B$21="Yes"),Declaration!D58,0)</f>
        <v>Greater than 75%</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7.5">
      <c r="A42" s="90" t="str">
        <f ca="1">Declaration!B59</f>
        <v>Tungsten  (*)</v>
      </c>
      <c r="B42" s="267" t="str">
        <f>IF(AND($B$17="Yes",$B$22="Yes"),Declaration!D59,0)</f>
        <v>Greater than 90%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4">
      <c r="A43" s="89" t="str">
        <f ca="1">Declaration!B61</f>
        <v>7) Have you identified all of the smelters supplying the 3TG to your supply chain?  (*)</v>
      </c>
      <c r="B43" s="92"/>
      <c r="C43" s="92"/>
      <c r="D43" s="96"/>
      <c r="E43" s="20" t="s">
        <v>781</v>
      </c>
      <c r="F43" s="93"/>
    </row>
    <row r="44" spans="1:10" ht="54.5">
      <c r="A44" s="90" t="str">
        <f ca="1">Declaration!B62</f>
        <v>Tantalum  (*)</v>
      </c>
      <c r="B44" s="89" t="str">
        <f>IF(AND($B$14="Yes",$B$19="Yes"),Declaration!D62,0)</f>
        <v>Yes</v>
      </c>
      <c r="C44" s="89" t="str">
        <f ca="1">IF(H44=1,J44,I44)</f>
        <v>Complete</v>
      </c>
      <c r="D44" s="260" t="str">
        <f>IF(H44=1,"Click here to answer question 7 for Tantalum","")</f>
        <v/>
      </c>
      <c r="E44" s="20" t="s">
        <v>1269</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4.5">
      <c r="A45" s="90" t="str">
        <f ca="1">Declaration!B63</f>
        <v>Tin  (*)</v>
      </c>
      <c r="B45" s="89" t="str">
        <f>IF(AND($B$15="Yes",$B$20="Yes"),Declaration!D63,0)</f>
        <v>Yes</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4.5">
      <c r="A46" s="90" t="str">
        <f ca="1">Declaration!B64</f>
        <v>Gold  (*)</v>
      </c>
      <c r="B46" s="89" t="str">
        <f>IF(AND($B$16="Yes",$B$21="Yes"),Declaration!D64,0)</f>
        <v>Yes</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4.5">
      <c r="A47" s="90" t="str">
        <f ca="1">Declaration!B65</f>
        <v>Tungsten  (*)</v>
      </c>
      <c r="B47" s="89" t="str">
        <f>IF(AND($B$17="Yes",$B$22="Yes"),Declaration!D65,0)</f>
        <v>Yes</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7.5">
      <c r="A48" s="89" t="str">
        <f ca="1">Declaration!B67</f>
        <v>8) Has all applicable smelter information received by your company been reported in this declaration?  (*)</v>
      </c>
      <c r="B48" s="92"/>
      <c r="C48" s="92"/>
      <c r="D48" s="96"/>
      <c r="E48" s="20" t="s">
        <v>782</v>
      </c>
      <c r="F48" s="93"/>
    </row>
    <row r="49" spans="1:10" ht="41">
      <c r="A49" s="90" t="str">
        <f ca="1">Declaration!B68</f>
        <v>Tantalum  (*)</v>
      </c>
      <c r="B49" s="89" t="str">
        <f>IF(AND($B$14="Yes",$B$19="Yes"),Declaration!D68,0)</f>
        <v>Yes</v>
      </c>
      <c r="C49" s="89" t="str">
        <f ca="1">IF(H49=1,J49,I49)</f>
        <v>Complete</v>
      </c>
      <c r="D49" s="261" t="str">
        <f>IF(H49=1,"Click here to answer question 8 for Tantalum","")</f>
        <v/>
      </c>
      <c r="E49" s="20" t="s">
        <v>780</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41">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41">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41">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0" t="s">
        <v>428</v>
      </c>
      <c r="F53" s="93"/>
      <c r="G53" s="93"/>
      <c r="H53" s="93"/>
    </row>
    <row r="54" spans="1:10" ht="41">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 customHeight="1">
      <c r="A56" s="89" t="s">
        <v>3</v>
      </c>
      <c r="B56" s="89" t="str">
        <f>Declaration!G77</f>
        <v>https://www.tscprinters.com/EN/About/Environment</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41">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41">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5" hidden="1">
      <c r="A61" s="89"/>
      <c r="B61" s="89"/>
      <c r="C61" s="89"/>
      <c r="D61" s="95"/>
      <c r="E61" s="20"/>
      <c r="F61" s="94"/>
      <c r="G61" s="70"/>
      <c r="H61" s="71"/>
      <c r="I61" s="147"/>
    </row>
    <row r="62" spans="1:10" ht="41">
      <c r="A62" s="89" t="str">
        <f ca="1">Declaration!B87</f>
        <v>G. Does your review process include corrective action management? (*)</v>
      </c>
      <c r="B62" s="89" t="str">
        <f>Declaration!D87</f>
        <v>No</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41">
      <c r="A63" s="89" t="str">
        <f ca="1">Declaration!B89</f>
        <v>H. Is your company required to file an annual conflict minerals disclosure? (*)</v>
      </c>
      <c r="B63" s="89" t="str">
        <f>Declaration!D89</f>
        <v>Yes, with the SEC</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41">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41">
      <c r="A65" s="89" t="s">
        <v>14996</v>
      </c>
      <c r="B65" s="89"/>
      <c r="C65" s="89" t="str">
        <f t="shared" ca="1" si="13"/>
        <v>Complete</v>
      </c>
      <c r="D65" s="95" t="str">
        <f>IF(H65=0,"","Click here to provide smelter information")</f>
        <v/>
      </c>
      <c r="E65" s="20" t="s">
        <v>1273</v>
      </c>
      <c r="F65" s="94">
        <f>F24</f>
        <v>1</v>
      </c>
      <c r="G65" s="70">
        <f>IF(AND(COUNTIF(SmelterIdetifiedForMetal,"Tantalum")&gt;0,COUNTIF('Smelter List'!AB$5:AB$1803,"Tantalum?*")&gt;0),0,1)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41">
      <c r="A66" s="89" t="s">
        <v>1806</v>
      </c>
      <c r="B66" s="89"/>
      <c r="C66" s="89" t="str">
        <f t="shared" ca="1" si="13"/>
        <v>Complete</v>
      </c>
      <c r="D66" s="95" t="str">
        <f>IF(H66=0,"","Click here to provide smelter information")</f>
        <v/>
      </c>
      <c r="E66" s="20" t="s">
        <v>780</v>
      </c>
      <c r="F66" s="94">
        <f>F25</f>
        <v>1</v>
      </c>
      <c r="G66" s="70">
        <f>IF(AND(COUNTIF(SmelterIdetifiedForMetal,"Tin")&gt;0,COUNTIF('Smelter List'!AB$5:AB$1803,"Tin?*")&gt;0),0,1)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41">
      <c r="A67" s="89" t="s">
        <v>1807</v>
      </c>
      <c r="B67" s="89"/>
      <c r="C67" s="89" t="str">
        <f t="shared" ca="1" si="13"/>
        <v>Complete</v>
      </c>
      <c r="D67" s="95" t="str">
        <f>IF(H67=0,"","Click here to provide smelter information")</f>
        <v/>
      </c>
      <c r="E67" s="20" t="s">
        <v>780</v>
      </c>
      <c r="F67" s="94">
        <f>F26</f>
        <v>1</v>
      </c>
      <c r="G67" s="70">
        <f>IF(AND(COUNTIF(SmelterIdetifiedForMetal,"Gold")&gt;0,COUNTIF('Smelter List'!AB$5:AB$1803,"Gold?*")&gt;0),0,1)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41">
      <c r="A68" s="89" t="s">
        <v>1808</v>
      </c>
      <c r="B68" s="89"/>
      <c r="C68" s="89" t="str">
        <f t="shared" ca="1" si="13"/>
        <v>Complete</v>
      </c>
      <c r="D68" s="95" t="str">
        <f>IF(H68=0,"","Click here to provide smelter information")</f>
        <v/>
      </c>
      <c r="E68" s="20" t="s">
        <v>780</v>
      </c>
      <c r="F68" s="94">
        <f>F27</f>
        <v>1</v>
      </c>
      <c r="G68" s="70">
        <f>IF(AND(COUNTIF(SmelterIdetifiedForMetal,"Tungsten")&gt;0,COUNTIF('Smelter List'!AB$5:AB$1803,"Tungsten?*")&gt;0),0,1)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7">
      <c r="A69" s="162" t="s">
        <v>2302</v>
      </c>
      <c r="B69" s="89"/>
      <c r="C69" s="162" t="str">
        <f ca="1">IF(F69=0,J69,IF(G69=0,I69,L69))</f>
        <v>Complete</v>
      </c>
      <c r="D69" s="95"/>
      <c r="E69" s="20"/>
      <c r="F69" s="94">
        <f ca="1">IF(COUNTIF('Smelter List'!$C:$C,"Smelter not listed")=0,0,1)</f>
        <v>1</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4" thickBot="1"/>
  </sheetData>
  <sheetProtection sheet="1" objects="1" scenarios="1" formatCells="0" formatColumns="0" formatRows="0" insertColumns="0" insertRows="0" insertHyperlinks="0" deleteColumns="0" deleteRows="0" sort="0" autoFilter="0" pivotTables="0"/>
  <customSheetViews>
    <customSheetView guid="{51531B83-BDD7-4890-A744-04812A317369}" scale="70" outlineSymbols="0" zeroValues="0" fitToPage="1" hiddenRows="1" hiddenColumns="1">
      <pane xSplit="1" ySplit="3" topLeftCell="B4" activePane="bottomRight" state="frozen"/>
      <selection pane="bottomRight" activeCell="A4" sqref="A4"/>
    </customSheetView>
  </customSheetViews>
  <mergeCells count="1">
    <mergeCell ref="A1:C1"/>
  </mergeCells>
  <phoneticPr fontId="85" type="noConversion"/>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00000000-0004-0000-0500-000037000000}"/>
    <hyperlink ref="D30" location="Declaration!B45" display="Declaration!B45" xr:uid="{00000000-0004-0000-0500-000038000000}"/>
    <hyperlink ref="D31" location="Declaration!B46" display="Declaration!B46" xr:uid="{00000000-0004-0000-0500-000039000000}"/>
    <hyperlink ref="D32" location="Declaration!B47" display="Declaration!B47" xr:uid="{00000000-0004-0000-0500-00003A000000}"/>
  </hyperlinks>
  <pageMargins left="0.70866141732283505" right="0.70866141732283505" top="0.74803149606299202" bottom="0.74803149606299202" header="0.31496062992126" footer="0.31496062992126"/>
  <pageSetup scale="36"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76" customWidth="1"/>
    <col min="2" max="2" width="39.84375" style="279" customWidth="1"/>
    <col min="3" max="3" width="39.84375" style="276" customWidth="1"/>
    <col min="4" max="4" width="58.84375" style="276" customWidth="1"/>
    <col min="5" max="5" width="1.61328125" style="276" customWidth="1"/>
    <col min="6" max="6" width="9" style="276" customWidth="1"/>
    <col min="7" max="16384" width="8.84375" style="277"/>
  </cols>
  <sheetData>
    <row r="1" spans="1:6" s="21" customFormat="1" ht="35.15" customHeight="1" thickTop="1">
      <c r="A1" s="404" t="str">
        <f ca="1">OFFSET(L!$C$1,MATCH("Product List"&amp;ADDRESS(ROW(),COLUMN(),4),L!$A:$A,0)-1,SL,,)</f>
        <v>Completion required only if reporting level "Product (or List of Products)" selected on the 'Declaration' worksheet.</v>
      </c>
      <c r="B1" s="405"/>
      <c r="C1" s="405"/>
      <c r="D1" s="40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403" t="s">
        <v>869</v>
      </c>
      <c r="C4" s="403"/>
      <c r="D4" s="403"/>
      <c r="E4" s="24"/>
      <c r="F4"/>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
      <c r="A6" s="128"/>
      <c r="B6" s="273"/>
      <c r="C6" s="98"/>
      <c r="D6" s="98"/>
      <c r="E6" s="275"/>
    </row>
    <row r="7" spans="1:6" ht="15">
      <c r="A7" s="129"/>
      <c r="B7" s="273"/>
      <c r="C7" s="98"/>
      <c r="D7" s="98"/>
      <c r="E7" s="275"/>
    </row>
    <row r="8" spans="1:6" ht="15">
      <c r="A8" s="129"/>
      <c r="B8" s="273"/>
      <c r="C8" s="98"/>
      <c r="D8" s="98"/>
      <c r="E8" s="275"/>
    </row>
    <row r="9" spans="1:6" ht="15">
      <c r="A9" s="129"/>
      <c r="B9" s="273"/>
      <c r="C9" s="98"/>
      <c r="D9" s="98"/>
      <c r="E9" s="275"/>
    </row>
    <row r="10" spans="1:6" ht="15">
      <c r="A10" s="129"/>
      <c r="B10" s="273"/>
      <c r="C10" s="98"/>
      <c r="D10" s="98"/>
      <c r="E10" s="275"/>
    </row>
    <row r="11" spans="1:6" ht="15">
      <c r="A11" s="129"/>
      <c r="B11" s="273"/>
      <c r="C11" s="98"/>
      <c r="D11" s="98"/>
      <c r="E11" s="275"/>
    </row>
    <row r="12" spans="1:6" ht="15">
      <c r="A12" s="129"/>
      <c r="B12" s="273"/>
      <c r="C12" s="98"/>
      <c r="D12" s="98"/>
      <c r="E12" s="275"/>
    </row>
    <row r="13" spans="1:6" ht="15">
      <c r="A13" s="129"/>
      <c r="B13" s="273"/>
      <c r="C13" s="98"/>
      <c r="D13" s="98"/>
      <c r="E13" s="275"/>
    </row>
    <row r="14" spans="1:6" ht="15">
      <c r="A14" s="129"/>
      <c r="B14" s="273"/>
      <c r="C14" s="98"/>
      <c r="D14" s="98"/>
      <c r="E14" s="275"/>
    </row>
    <row r="15" spans="1:6" ht="15">
      <c r="A15" s="129"/>
      <c r="B15" s="273"/>
      <c r="C15" s="98"/>
      <c r="D15" s="98"/>
      <c r="E15" s="275"/>
    </row>
    <row r="16" spans="1:6" ht="15">
      <c r="A16" s="129"/>
      <c r="B16" s="273"/>
      <c r="C16" s="98"/>
      <c r="D16" s="98"/>
      <c r="E16" s="275"/>
    </row>
    <row r="17" spans="1:5" ht="15">
      <c r="A17" s="129"/>
      <c r="B17" s="273"/>
      <c r="C17" s="98"/>
      <c r="D17" s="98"/>
      <c r="E17" s="275"/>
    </row>
    <row r="18" spans="1:5" ht="15">
      <c r="A18" s="129"/>
      <c r="B18" s="273"/>
      <c r="C18" s="98"/>
      <c r="D18" s="98"/>
      <c r="E18" s="275"/>
    </row>
    <row r="19" spans="1:5" ht="15">
      <c r="A19" s="129"/>
      <c r="B19" s="273"/>
      <c r="C19" s="98"/>
      <c r="D19" s="98"/>
      <c r="E19" s="275"/>
    </row>
    <row r="20" spans="1:5" ht="15">
      <c r="A20" s="129"/>
      <c r="B20" s="273"/>
      <c r="C20" s="98"/>
      <c r="D20" s="98"/>
      <c r="E20" s="275"/>
    </row>
    <row r="21" spans="1:5" ht="15">
      <c r="A21" s="129"/>
      <c r="B21" s="273"/>
      <c r="C21" s="98"/>
      <c r="D21" s="98"/>
      <c r="E21" s="275"/>
    </row>
    <row r="22" spans="1:5" ht="15">
      <c r="A22" s="129"/>
      <c r="B22" s="273"/>
      <c r="C22" s="98"/>
      <c r="D22" s="98"/>
      <c r="E22" s="275"/>
    </row>
    <row r="23" spans="1:5" ht="15">
      <c r="A23" s="129"/>
      <c r="B23" s="273"/>
      <c r="C23" s="98"/>
      <c r="D23" s="98"/>
      <c r="E23" s="275"/>
    </row>
    <row r="24" spans="1:5" ht="15">
      <c r="A24" s="129"/>
      <c r="B24" s="273"/>
      <c r="C24" s="98"/>
      <c r="D24" s="98"/>
      <c r="E24" s="275"/>
    </row>
    <row r="25" spans="1:5" ht="15">
      <c r="A25" s="129"/>
      <c r="B25" s="273"/>
      <c r="C25" s="98"/>
      <c r="D25" s="98"/>
      <c r="E25" s="275"/>
    </row>
    <row r="26" spans="1:5" ht="15">
      <c r="A26" s="129"/>
      <c r="B26" s="273"/>
      <c r="C26" s="98"/>
      <c r="D26" s="98"/>
      <c r="E26" s="275"/>
    </row>
    <row r="27" spans="1:5" ht="15">
      <c r="A27" s="129"/>
      <c r="B27" s="273"/>
      <c r="C27" s="98"/>
      <c r="D27" s="98"/>
      <c r="E27" s="275"/>
    </row>
    <row r="28" spans="1:5" ht="15">
      <c r="A28" s="129"/>
      <c r="B28" s="273"/>
      <c r="C28" s="98"/>
      <c r="D28" s="98"/>
      <c r="E28" s="275"/>
    </row>
    <row r="29" spans="1:5" ht="15">
      <c r="A29" s="129"/>
      <c r="B29" s="273"/>
      <c r="C29" s="98"/>
      <c r="D29" s="98"/>
      <c r="E29" s="275"/>
    </row>
    <row r="30" spans="1:5" ht="15">
      <c r="A30" s="129"/>
      <c r="B30" s="273"/>
      <c r="C30" s="98"/>
      <c r="D30" s="98"/>
      <c r="E30" s="275"/>
    </row>
    <row r="31" spans="1:5" ht="15">
      <c r="A31" s="129"/>
      <c r="B31" s="273"/>
      <c r="C31" s="98"/>
      <c r="D31" s="98"/>
      <c r="E31" s="275"/>
    </row>
    <row r="32" spans="1:5" ht="15">
      <c r="A32" s="129"/>
      <c r="B32" s="273"/>
      <c r="C32" s="98"/>
      <c r="D32" s="98"/>
      <c r="E32" s="275"/>
    </row>
    <row r="33" spans="1:5" ht="15">
      <c r="A33" s="129"/>
      <c r="B33" s="273"/>
      <c r="C33" s="98"/>
      <c r="D33" s="98"/>
      <c r="E33" s="275"/>
    </row>
    <row r="34" spans="1:5" ht="15">
      <c r="A34" s="129"/>
      <c r="B34" s="273"/>
      <c r="C34" s="98"/>
      <c r="D34" s="98"/>
      <c r="E34" s="275"/>
    </row>
    <row r="35" spans="1:5" ht="15">
      <c r="A35" s="129"/>
      <c r="B35" s="273"/>
      <c r="C35" s="98"/>
      <c r="D35" s="98"/>
      <c r="E35" s="275"/>
    </row>
    <row r="36" spans="1:5" ht="15">
      <c r="A36" s="129"/>
      <c r="B36" s="273"/>
      <c r="C36" s="98"/>
      <c r="D36" s="98"/>
      <c r="E36" s="275"/>
    </row>
    <row r="37" spans="1:5" ht="15">
      <c r="A37" s="129"/>
      <c r="B37" s="273"/>
      <c r="C37" s="98"/>
      <c r="D37" s="98"/>
      <c r="E37" s="275"/>
    </row>
    <row r="38" spans="1:5" ht="15">
      <c r="A38" s="129"/>
      <c r="B38" s="273"/>
      <c r="C38" s="98"/>
      <c r="D38" s="98"/>
      <c r="E38" s="275"/>
    </row>
    <row r="39" spans="1:5" ht="15">
      <c r="A39" s="129"/>
      <c r="B39" s="273"/>
      <c r="C39" s="98"/>
      <c r="D39" s="98"/>
      <c r="E39" s="275"/>
    </row>
    <row r="40" spans="1:5" ht="15">
      <c r="A40" s="129"/>
      <c r="B40" s="273"/>
      <c r="C40" s="98"/>
      <c r="D40" s="98"/>
      <c r="E40" s="275"/>
    </row>
    <row r="41" spans="1:5" ht="15">
      <c r="A41" s="129"/>
      <c r="B41" s="273"/>
      <c r="C41" s="98"/>
      <c r="D41" s="98"/>
      <c r="E41" s="275"/>
    </row>
    <row r="42" spans="1:5" ht="15">
      <c r="A42" s="129"/>
      <c r="B42" s="273"/>
      <c r="C42" s="98"/>
      <c r="D42" s="98"/>
      <c r="E42" s="275"/>
    </row>
    <row r="43" spans="1:5" ht="15">
      <c r="A43" s="129"/>
      <c r="B43" s="273"/>
      <c r="C43" s="98"/>
      <c r="D43" s="98"/>
      <c r="E43" s="275"/>
    </row>
    <row r="44" spans="1:5" ht="15">
      <c r="A44" s="129"/>
      <c r="B44" s="273"/>
      <c r="C44" s="98"/>
      <c r="D44" s="98"/>
      <c r="E44" s="275"/>
    </row>
    <row r="45" spans="1:5" ht="15">
      <c r="A45" s="129"/>
      <c r="B45" s="273"/>
      <c r="C45" s="98"/>
      <c r="D45" s="98"/>
      <c r="E45" s="275"/>
    </row>
    <row r="46" spans="1:5" ht="15">
      <c r="A46" s="129"/>
      <c r="B46" s="273"/>
      <c r="C46" s="98"/>
      <c r="D46" s="98"/>
      <c r="E46" s="275"/>
    </row>
    <row r="47" spans="1:5" ht="15">
      <c r="A47" s="129"/>
      <c r="B47" s="273"/>
      <c r="C47" s="98"/>
      <c r="D47" s="98"/>
      <c r="E47" s="275"/>
    </row>
    <row r="48" spans="1:5" ht="15">
      <c r="A48" s="129"/>
      <c r="B48" s="273"/>
      <c r="C48" s="98"/>
      <c r="D48" s="98"/>
      <c r="E48" s="275"/>
    </row>
    <row r="49" spans="1:5" ht="15">
      <c r="A49" s="129"/>
      <c r="B49" s="273"/>
      <c r="C49" s="98"/>
      <c r="D49" s="98"/>
      <c r="E49" s="275"/>
    </row>
    <row r="50" spans="1:5" ht="15">
      <c r="A50" s="129"/>
      <c r="B50" s="273"/>
      <c r="C50" s="98"/>
      <c r="D50" s="98"/>
      <c r="E50" s="275"/>
    </row>
    <row r="51" spans="1:5" ht="15">
      <c r="A51" s="129"/>
      <c r="B51" s="273"/>
      <c r="C51" s="98"/>
      <c r="D51" s="98"/>
      <c r="E51" s="275"/>
    </row>
    <row r="52" spans="1:5" ht="15">
      <c r="A52" s="129"/>
      <c r="B52" s="273"/>
      <c r="C52" s="98"/>
      <c r="D52" s="98"/>
      <c r="E52" s="275"/>
    </row>
    <row r="53" spans="1:5" ht="15">
      <c r="A53" s="129"/>
      <c r="B53" s="273"/>
      <c r="C53" s="98"/>
      <c r="D53" s="98"/>
      <c r="E53" s="275"/>
    </row>
    <row r="54" spans="1:5" ht="15">
      <c r="A54" s="129"/>
      <c r="B54" s="273"/>
      <c r="C54" s="98"/>
      <c r="D54" s="98"/>
      <c r="E54" s="275"/>
    </row>
    <row r="55" spans="1:5" ht="15">
      <c r="A55" s="129"/>
      <c r="B55" s="273"/>
      <c r="C55" s="98"/>
      <c r="D55" s="98"/>
      <c r="E55" s="275"/>
    </row>
    <row r="56" spans="1:5" ht="15">
      <c r="A56" s="129"/>
      <c r="B56" s="273"/>
      <c r="C56" s="98"/>
      <c r="D56" s="98"/>
      <c r="E56" s="275"/>
    </row>
    <row r="57" spans="1:5" ht="15">
      <c r="A57" s="129"/>
      <c r="B57" s="273"/>
      <c r="C57" s="98"/>
      <c r="D57" s="98"/>
      <c r="E57" s="275"/>
    </row>
    <row r="58" spans="1:5" ht="15">
      <c r="A58" s="129"/>
      <c r="B58" s="273"/>
      <c r="C58" s="98"/>
      <c r="D58" s="98"/>
      <c r="E58" s="275"/>
    </row>
    <row r="59" spans="1:5" ht="15">
      <c r="A59" s="129"/>
      <c r="B59" s="273"/>
      <c r="C59" s="98"/>
      <c r="D59" s="98"/>
      <c r="E59" s="275"/>
    </row>
    <row r="60" spans="1:5" ht="15">
      <c r="A60" s="129"/>
      <c r="B60" s="273"/>
      <c r="C60" s="98"/>
      <c r="D60" s="98"/>
      <c r="E60" s="275"/>
    </row>
    <row r="61" spans="1:5" ht="15">
      <c r="A61" s="129"/>
      <c r="B61" s="273"/>
      <c r="C61" s="98"/>
      <c r="D61" s="98"/>
      <c r="E61" s="275"/>
    </row>
    <row r="62" spans="1:5" ht="15">
      <c r="A62" s="129"/>
      <c r="B62" s="273"/>
      <c r="C62" s="98"/>
      <c r="D62" s="98"/>
      <c r="E62" s="275"/>
    </row>
    <row r="63" spans="1:5" ht="15">
      <c r="A63" s="129"/>
      <c r="B63" s="273"/>
      <c r="C63" s="98"/>
      <c r="D63" s="98"/>
      <c r="E63" s="275"/>
    </row>
    <row r="64" spans="1:5" ht="15">
      <c r="A64" s="129"/>
      <c r="B64" s="273"/>
      <c r="C64" s="98"/>
      <c r="D64" s="98"/>
      <c r="E64" s="275"/>
    </row>
    <row r="65" spans="1:5" ht="15">
      <c r="A65" s="129"/>
      <c r="B65" s="273"/>
      <c r="C65" s="98"/>
      <c r="D65" s="98"/>
      <c r="E65" s="275"/>
    </row>
    <row r="66" spans="1:5" ht="15">
      <c r="A66" s="129"/>
      <c r="B66" s="273"/>
      <c r="C66" s="98"/>
      <c r="D66" s="98"/>
      <c r="E66" s="275"/>
    </row>
    <row r="67" spans="1:5" ht="15">
      <c r="A67" s="129"/>
      <c r="B67" s="273"/>
      <c r="C67" s="98"/>
      <c r="D67" s="98"/>
      <c r="E67" s="275"/>
    </row>
    <row r="68" spans="1:5" ht="15">
      <c r="A68" s="129"/>
      <c r="B68" s="273"/>
      <c r="C68" s="98"/>
      <c r="D68" s="98"/>
      <c r="E68" s="275"/>
    </row>
    <row r="69" spans="1:5" ht="15">
      <c r="A69" s="129"/>
      <c r="B69" s="273"/>
      <c r="C69" s="98"/>
      <c r="D69" s="98"/>
      <c r="E69" s="275"/>
    </row>
    <row r="70" spans="1:5" ht="15">
      <c r="A70" s="129"/>
      <c r="B70" s="273"/>
      <c r="C70" s="98"/>
      <c r="D70" s="98"/>
      <c r="E70" s="275"/>
    </row>
    <row r="71" spans="1:5" ht="15">
      <c r="A71" s="129"/>
      <c r="B71" s="273"/>
      <c r="C71" s="98"/>
      <c r="D71" s="98"/>
      <c r="E71" s="275"/>
    </row>
    <row r="72" spans="1:5" ht="15">
      <c r="A72" s="129"/>
      <c r="B72" s="273"/>
      <c r="C72" s="98"/>
      <c r="D72" s="98"/>
      <c r="E72" s="275"/>
    </row>
    <row r="73" spans="1:5" ht="15">
      <c r="A73" s="129"/>
      <c r="B73" s="273"/>
      <c r="C73" s="98"/>
      <c r="D73" s="98"/>
      <c r="E73" s="275"/>
    </row>
    <row r="74" spans="1:5" ht="15">
      <c r="A74" s="129"/>
      <c r="B74" s="273"/>
      <c r="C74" s="98"/>
      <c r="D74" s="98"/>
      <c r="E74" s="275"/>
    </row>
    <row r="75" spans="1:5" ht="15">
      <c r="A75" s="129"/>
      <c r="B75" s="273"/>
      <c r="C75" s="98"/>
      <c r="D75" s="98"/>
      <c r="E75" s="275"/>
    </row>
    <row r="76" spans="1:5" ht="15">
      <c r="A76" s="129"/>
      <c r="B76" s="273"/>
      <c r="C76" s="98"/>
      <c r="D76" s="98"/>
      <c r="E76" s="275"/>
    </row>
    <row r="77" spans="1:5" ht="15">
      <c r="A77" s="129"/>
      <c r="B77" s="273"/>
      <c r="C77" s="98"/>
      <c r="D77" s="98"/>
      <c r="E77" s="275"/>
    </row>
    <row r="78" spans="1:5" ht="15">
      <c r="A78" s="129"/>
      <c r="B78" s="273"/>
      <c r="C78" s="98"/>
      <c r="D78" s="98"/>
      <c r="E78" s="275"/>
    </row>
    <row r="79" spans="1:5" ht="15">
      <c r="A79" s="129"/>
      <c r="B79" s="273"/>
      <c r="C79" s="98"/>
      <c r="D79" s="98"/>
      <c r="E79" s="275"/>
    </row>
    <row r="80" spans="1:5" ht="15">
      <c r="A80" s="129"/>
      <c r="B80" s="273"/>
      <c r="C80" s="98"/>
      <c r="D80" s="98"/>
      <c r="E80" s="275"/>
    </row>
    <row r="81" spans="1:5" ht="15">
      <c r="A81" s="129"/>
      <c r="B81" s="273"/>
      <c r="C81" s="98"/>
      <c r="D81" s="98"/>
      <c r="E81" s="275"/>
    </row>
    <row r="82" spans="1:5" ht="15">
      <c r="A82" s="129"/>
      <c r="B82" s="273"/>
      <c r="C82" s="98"/>
      <c r="D82" s="98"/>
      <c r="E82" s="275"/>
    </row>
    <row r="83" spans="1:5" ht="15">
      <c r="A83" s="129"/>
      <c r="B83" s="273"/>
      <c r="C83" s="98"/>
      <c r="D83" s="98"/>
      <c r="E83" s="275"/>
    </row>
    <row r="84" spans="1:5" ht="15">
      <c r="A84" s="129"/>
      <c r="B84" s="273"/>
      <c r="C84" s="98"/>
      <c r="D84" s="98"/>
      <c r="E84" s="275"/>
    </row>
    <row r="85" spans="1:5" ht="15">
      <c r="A85" s="129"/>
      <c r="B85" s="273"/>
      <c r="C85" s="98"/>
      <c r="D85" s="98"/>
      <c r="E85" s="275"/>
    </row>
    <row r="86" spans="1:5" ht="15">
      <c r="A86" s="129"/>
      <c r="B86" s="273"/>
      <c r="C86" s="98"/>
      <c r="D86" s="98"/>
      <c r="E86" s="275"/>
    </row>
    <row r="87" spans="1:5" ht="15">
      <c r="A87" s="129"/>
      <c r="B87" s="273"/>
      <c r="C87" s="98"/>
      <c r="D87" s="98"/>
      <c r="E87" s="275"/>
    </row>
    <row r="88" spans="1:5" ht="15">
      <c r="A88" s="129"/>
      <c r="B88" s="273"/>
      <c r="C88" s="98"/>
      <c r="D88" s="98"/>
      <c r="E88" s="275"/>
    </row>
    <row r="89" spans="1:5" ht="15">
      <c r="A89" s="129"/>
      <c r="B89" s="273"/>
      <c r="C89" s="98"/>
      <c r="D89" s="98"/>
      <c r="E89" s="275"/>
    </row>
    <row r="90" spans="1:5" ht="15">
      <c r="A90" s="129"/>
      <c r="B90" s="273"/>
      <c r="C90" s="98"/>
      <c r="D90" s="98"/>
      <c r="E90" s="275"/>
    </row>
    <row r="91" spans="1:5" ht="15">
      <c r="A91" s="129"/>
      <c r="B91" s="273"/>
      <c r="C91" s="98"/>
      <c r="D91" s="98"/>
      <c r="E91" s="275"/>
    </row>
    <row r="92" spans="1:5" ht="15">
      <c r="A92" s="129"/>
      <c r="B92" s="273"/>
      <c r="C92" s="98"/>
      <c r="D92" s="98"/>
      <c r="E92" s="275"/>
    </row>
    <row r="93" spans="1:5" ht="15">
      <c r="A93" s="129"/>
      <c r="B93" s="273"/>
      <c r="C93" s="98"/>
      <c r="D93" s="98"/>
      <c r="E93" s="275"/>
    </row>
    <row r="94" spans="1:5" ht="15">
      <c r="A94" s="129"/>
      <c r="B94" s="273"/>
      <c r="C94" s="98"/>
      <c r="D94" s="98"/>
      <c r="E94" s="275"/>
    </row>
    <row r="95" spans="1:5" ht="15">
      <c r="A95" s="129"/>
      <c r="B95" s="273"/>
      <c r="C95" s="98"/>
      <c r="D95" s="98"/>
      <c r="E95" s="275"/>
    </row>
    <row r="96" spans="1:5" ht="15">
      <c r="A96" s="129"/>
      <c r="B96" s="273"/>
      <c r="C96" s="98"/>
      <c r="D96" s="98"/>
      <c r="E96" s="275"/>
    </row>
    <row r="97" spans="1:5" ht="15">
      <c r="A97" s="129"/>
      <c r="B97" s="273"/>
      <c r="C97" s="98"/>
      <c r="D97" s="98"/>
      <c r="E97" s="275"/>
    </row>
    <row r="98" spans="1:5" ht="15">
      <c r="A98" s="129"/>
      <c r="B98" s="273"/>
      <c r="C98" s="98"/>
      <c r="D98" s="98"/>
      <c r="E98" s="275"/>
    </row>
    <row r="99" spans="1:5" ht="15">
      <c r="A99" s="129"/>
      <c r="B99" s="273"/>
      <c r="C99" s="98"/>
      <c r="D99" s="98"/>
      <c r="E99" s="275"/>
    </row>
    <row r="100" spans="1:5" ht="15">
      <c r="A100" s="129"/>
      <c r="B100" s="273"/>
      <c r="C100" s="98"/>
      <c r="D100" s="98"/>
      <c r="E100" s="275"/>
    </row>
    <row r="101" spans="1:5" ht="15">
      <c r="A101" s="129"/>
      <c r="B101" s="273"/>
      <c r="C101" s="98"/>
      <c r="D101" s="98"/>
      <c r="E101" s="275"/>
    </row>
    <row r="102" spans="1:5" ht="15">
      <c r="A102" s="129"/>
      <c r="B102" s="273"/>
      <c r="C102" s="98"/>
      <c r="D102" s="98"/>
      <c r="E102" s="275"/>
    </row>
    <row r="103" spans="1:5" ht="15">
      <c r="A103" s="129"/>
      <c r="B103" s="273"/>
      <c r="C103" s="98"/>
      <c r="D103" s="98"/>
      <c r="E103" s="275"/>
    </row>
    <row r="104" spans="1:5" ht="15">
      <c r="A104" s="129"/>
      <c r="B104" s="273"/>
      <c r="C104" s="98"/>
      <c r="D104" s="98"/>
      <c r="E104" s="275"/>
    </row>
    <row r="105" spans="1:5" ht="15">
      <c r="A105" s="129"/>
      <c r="B105" s="273"/>
      <c r="C105" s="98"/>
      <c r="D105" s="98"/>
      <c r="E105" s="275"/>
    </row>
    <row r="106" spans="1:5" ht="15">
      <c r="A106" s="129"/>
      <c r="B106" s="273"/>
      <c r="C106" s="98"/>
      <c r="D106" s="98"/>
      <c r="E106" s="275"/>
    </row>
    <row r="107" spans="1:5" ht="15">
      <c r="A107" s="129"/>
      <c r="B107" s="273"/>
      <c r="C107" s="98"/>
      <c r="D107" s="98"/>
      <c r="E107" s="275"/>
    </row>
    <row r="108" spans="1:5" ht="15">
      <c r="A108" s="129"/>
      <c r="B108" s="273"/>
      <c r="C108" s="98"/>
      <c r="D108" s="98"/>
      <c r="E108" s="275"/>
    </row>
    <row r="109" spans="1:5" ht="15">
      <c r="A109" s="129"/>
      <c r="B109" s="273"/>
      <c r="C109" s="98"/>
      <c r="D109" s="98"/>
      <c r="E109" s="275"/>
    </row>
    <row r="110" spans="1:5" ht="15">
      <c r="A110" s="129"/>
      <c r="B110" s="273"/>
      <c r="C110" s="98"/>
      <c r="D110" s="98"/>
      <c r="E110" s="275"/>
    </row>
    <row r="111" spans="1:5" ht="15">
      <c r="A111" s="129"/>
      <c r="B111" s="273"/>
      <c r="C111" s="98"/>
      <c r="D111" s="98"/>
      <c r="E111" s="275"/>
    </row>
    <row r="112" spans="1:5" ht="15">
      <c r="A112" s="129"/>
      <c r="B112" s="273"/>
      <c r="C112" s="98"/>
      <c r="D112" s="98"/>
      <c r="E112" s="275"/>
    </row>
    <row r="113" spans="1:5" ht="15">
      <c r="A113" s="129"/>
      <c r="B113" s="273"/>
      <c r="C113" s="98"/>
      <c r="D113" s="98"/>
      <c r="E113" s="275"/>
    </row>
    <row r="114" spans="1:5" ht="15">
      <c r="A114" s="129"/>
      <c r="B114" s="273"/>
      <c r="C114" s="98"/>
      <c r="D114" s="98"/>
      <c r="E114" s="275"/>
    </row>
    <row r="115" spans="1:5" ht="15">
      <c r="A115" s="129"/>
      <c r="B115" s="273"/>
      <c r="C115" s="98"/>
      <c r="D115" s="98"/>
      <c r="E115" s="275"/>
    </row>
    <row r="116" spans="1:5" ht="15">
      <c r="A116" s="129"/>
      <c r="B116" s="273"/>
      <c r="C116" s="98"/>
      <c r="D116" s="98"/>
      <c r="E116" s="275"/>
    </row>
    <row r="117" spans="1:5" ht="15">
      <c r="A117" s="129"/>
      <c r="B117" s="273"/>
      <c r="C117" s="98"/>
      <c r="D117" s="98"/>
      <c r="E117" s="275"/>
    </row>
    <row r="118" spans="1:5" ht="15">
      <c r="A118" s="129"/>
      <c r="B118" s="273"/>
      <c r="C118" s="98"/>
      <c r="D118" s="98"/>
      <c r="E118" s="275"/>
    </row>
    <row r="119" spans="1:5" ht="15">
      <c r="A119" s="129"/>
      <c r="B119" s="273"/>
      <c r="C119" s="98"/>
      <c r="D119" s="98"/>
      <c r="E119" s="275"/>
    </row>
    <row r="120" spans="1:5" ht="15">
      <c r="A120" s="129"/>
      <c r="B120" s="273"/>
      <c r="C120" s="98"/>
      <c r="D120" s="98"/>
      <c r="E120" s="275"/>
    </row>
    <row r="121" spans="1:5" ht="15">
      <c r="A121" s="129"/>
      <c r="B121" s="273"/>
      <c r="C121" s="98"/>
      <c r="D121" s="98"/>
      <c r="E121" s="275"/>
    </row>
    <row r="122" spans="1:5" ht="15">
      <c r="A122" s="129"/>
      <c r="B122" s="273"/>
      <c r="C122" s="98"/>
      <c r="D122" s="98"/>
      <c r="E122" s="275"/>
    </row>
    <row r="123" spans="1:5" ht="15">
      <c r="A123" s="129"/>
      <c r="B123" s="273"/>
      <c r="C123" s="98"/>
      <c r="D123" s="98"/>
      <c r="E123" s="275"/>
    </row>
    <row r="124" spans="1:5" ht="15">
      <c r="A124" s="129"/>
      <c r="B124" s="273"/>
      <c r="C124" s="98"/>
      <c r="D124" s="98"/>
      <c r="E124" s="275"/>
    </row>
    <row r="125" spans="1:5" ht="15">
      <c r="A125" s="129"/>
      <c r="B125" s="273"/>
      <c r="C125" s="98"/>
      <c r="D125" s="98"/>
      <c r="E125" s="275"/>
    </row>
    <row r="126" spans="1:5" ht="15">
      <c r="A126" s="129"/>
      <c r="B126" s="273"/>
      <c r="C126" s="98"/>
      <c r="D126" s="98"/>
      <c r="E126" s="275"/>
    </row>
    <row r="127" spans="1:5" ht="15">
      <c r="A127" s="129"/>
      <c r="B127" s="273"/>
      <c r="C127" s="98"/>
      <c r="D127" s="98"/>
      <c r="E127" s="275"/>
    </row>
    <row r="128" spans="1:5" ht="15">
      <c r="A128" s="129"/>
      <c r="B128" s="273"/>
      <c r="C128" s="98"/>
      <c r="D128" s="98"/>
      <c r="E128" s="275"/>
    </row>
    <row r="129" spans="1:5" ht="15">
      <c r="A129" s="129"/>
      <c r="B129" s="273"/>
      <c r="C129" s="98"/>
      <c r="D129" s="98"/>
      <c r="E129" s="275"/>
    </row>
    <row r="130" spans="1:5" ht="15">
      <c r="A130" s="129"/>
      <c r="B130" s="273"/>
      <c r="C130" s="98"/>
      <c r="D130" s="98"/>
      <c r="E130" s="275"/>
    </row>
    <row r="131" spans="1:5" ht="15">
      <c r="A131" s="129"/>
      <c r="B131" s="273"/>
      <c r="C131" s="98"/>
      <c r="D131" s="98"/>
      <c r="E131" s="275"/>
    </row>
    <row r="132" spans="1:5" ht="15">
      <c r="A132" s="129"/>
      <c r="B132" s="273"/>
      <c r="C132" s="98"/>
      <c r="D132" s="98"/>
      <c r="E132" s="275"/>
    </row>
    <row r="133" spans="1:5" ht="15">
      <c r="A133" s="129"/>
      <c r="B133" s="273"/>
      <c r="C133" s="98"/>
      <c r="D133" s="98"/>
      <c r="E133" s="275"/>
    </row>
    <row r="134" spans="1:5" ht="15">
      <c r="A134" s="129"/>
      <c r="B134" s="273"/>
      <c r="C134" s="98"/>
      <c r="D134" s="98"/>
      <c r="E134" s="275"/>
    </row>
    <row r="135" spans="1:5" ht="15">
      <c r="A135" s="129"/>
      <c r="B135" s="273"/>
      <c r="C135" s="98"/>
      <c r="D135" s="98"/>
      <c r="E135" s="275"/>
    </row>
    <row r="136" spans="1:5" ht="15">
      <c r="A136" s="129"/>
      <c r="B136" s="273"/>
      <c r="C136" s="98"/>
      <c r="D136" s="98"/>
      <c r="E136" s="275"/>
    </row>
    <row r="137" spans="1:5" ht="15">
      <c r="A137" s="129"/>
      <c r="B137" s="273"/>
      <c r="C137" s="98"/>
      <c r="D137" s="98"/>
      <c r="E137" s="275"/>
    </row>
    <row r="138" spans="1:5" ht="15">
      <c r="A138" s="129"/>
      <c r="B138" s="273"/>
      <c r="C138" s="98"/>
      <c r="D138" s="98"/>
      <c r="E138" s="275"/>
    </row>
    <row r="139" spans="1:5" ht="15">
      <c r="A139" s="129"/>
      <c r="B139" s="273"/>
      <c r="C139" s="98"/>
      <c r="D139" s="98"/>
      <c r="E139" s="275"/>
    </row>
    <row r="140" spans="1:5" ht="15">
      <c r="A140" s="129"/>
      <c r="B140" s="273"/>
      <c r="C140" s="98"/>
      <c r="D140" s="98"/>
      <c r="E140" s="275"/>
    </row>
    <row r="141" spans="1:5" ht="15">
      <c r="A141" s="129"/>
      <c r="B141" s="273"/>
      <c r="C141" s="98"/>
      <c r="D141" s="98"/>
      <c r="E141" s="275"/>
    </row>
    <row r="142" spans="1:5" ht="15">
      <c r="A142" s="129"/>
      <c r="B142" s="273"/>
      <c r="C142" s="98"/>
      <c r="D142" s="98"/>
      <c r="E142" s="275"/>
    </row>
    <row r="143" spans="1:5" ht="15">
      <c r="A143" s="129"/>
      <c r="B143" s="273"/>
      <c r="C143" s="98"/>
      <c r="D143" s="98"/>
      <c r="E143" s="275"/>
    </row>
    <row r="144" spans="1:5" ht="15">
      <c r="A144" s="129"/>
      <c r="B144" s="273"/>
      <c r="C144" s="98"/>
      <c r="D144" s="98"/>
      <c r="E144" s="275"/>
    </row>
    <row r="145" spans="1:5" ht="15">
      <c r="A145" s="129"/>
      <c r="B145" s="273"/>
      <c r="C145" s="98"/>
      <c r="D145" s="98"/>
      <c r="E145" s="275"/>
    </row>
    <row r="146" spans="1:5" ht="15">
      <c r="A146" s="129"/>
      <c r="B146" s="273"/>
      <c r="C146" s="98"/>
      <c r="D146" s="98"/>
      <c r="E146" s="275"/>
    </row>
    <row r="147" spans="1:5" ht="15">
      <c r="A147" s="129"/>
      <c r="B147" s="273"/>
      <c r="C147" s="98"/>
      <c r="D147" s="98"/>
      <c r="E147" s="275"/>
    </row>
    <row r="148" spans="1:5" ht="15">
      <c r="A148" s="129"/>
      <c r="B148" s="273"/>
      <c r="C148" s="98"/>
      <c r="D148" s="98"/>
      <c r="E148" s="275"/>
    </row>
    <row r="149" spans="1:5" ht="15">
      <c r="A149" s="129"/>
      <c r="B149" s="273"/>
      <c r="C149" s="98"/>
      <c r="D149" s="98"/>
      <c r="E149" s="275"/>
    </row>
    <row r="150" spans="1:5" ht="15">
      <c r="A150" s="129"/>
      <c r="B150" s="273"/>
      <c r="C150" s="98"/>
      <c r="D150" s="98"/>
      <c r="E150" s="275"/>
    </row>
    <row r="151" spans="1:5" ht="15">
      <c r="A151" s="129"/>
      <c r="B151" s="273"/>
      <c r="C151" s="98"/>
      <c r="D151" s="98"/>
      <c r="E151" s="275"/>
    </row>
    <row r="152" spans="1:5" ht="15">
      <c r="A152" s="129"/>
      <c r="B152" s="273"/>
      <c r="C152" s="98"/>
      <c r="D152" s="98"/>
      <c r="E152" s="275"/>
    </row>
    <row r="153" spans="1:5" ht="15">
      <c r="A153" s="129"/>
      <c r="B153" s="273"/>
      <c r="C153" s="98"/>
      <c r="D153" s="98"/>
      <c r="E153" s="275"/>
    </row>
    <row r="154" spans="1:5" ht="15">
      <c r="A154" s="129"/>
      <c r="B154" s="273"/>
      <c r="C154" s="98"/>
      <c r="D154" s="98"/>
      <c r="E154" s="275"/>
    </row>
    <row r="155" spans="1:5" ht="15">
      <c r="A155" s="129"/>
      <c r="B155" s="273"/>
      <c r="C155" s="98"/>
      <c r="D155" s="98"/>
      <c r="E155" s="275"/>
    </row>
    <row r="156" spans="1:5" ht="15">
      <c r="A156" s="129"/>
      <c r="B156" s="273"/>
      <c r="C156" s="98"/>
      <c r="D156" s="98"/>
      <c r="E156" s="275"/>
    </row>
    <row r="157" spans="1:5" ht="15">
      <c r="A157" s="129"/>
      <c r="B157" s="273"/>
      <c r="C157" s="98"/>
      <c r="D157" s="98"/>
      <c r="E157" s="275"/>
    </row>
    <row r="158" spans="1:5" ht="15">
      <c r="A158" s="129"/>
      <c r="B158" s="273"/>
      <c r="C158" s="98"/>
      <c r="D158" s="98"/>
      <c r="E158" s="275"/>
    </row>
    <row r="159" spans="1:5" ht="15">
      <c r="A159" s="129"/>
      <c r="B159" s="273"/>
      <c r="C159" s="98"/>
      <c r="D159" s="98"/>
      <c r="E159" s="275"/>
    </row>
    <row r="160" spans="1:5" ht="15">
      <c r="A160" s="129"/>
      <c r="B160" s="273"/>
      <c r="C160" s="98"/>
      <c r="D160" s="98"/>
      <c r="E160" s="275"/>
    </row>
    <row r="161" spans="1:5" ht="15">
      <c r="A161" s="129"/>
      <c r="B161" s="273"/>
      <c r="C161" s="98"/>
      <c r="D161" s="98"/>
      <c r="E161" s="275"/>
    </row>
    <row r="162" spans="1:5" ht="15">
      <c r="A162" s="129"/>
      <c r="B162" s="273"/>
      <c r="C162" s="98"/>
      <c r="D162" s="98"/>
      <c r="E162" s="275"/>
    </row>
    <row r="163" spans="1:5" ht="15">
      <c r="A163" s="129"/>
      <c r="B163" s="273"/>
      <c r="C163" s="98"/>
      <c r="D163" s="98"/>
      <c r="E163" s="275"/>
    </row>
    <row r="164" spans="1:5" ht="15">
      <c r="A164" s="129"/>
      <c r="B164" s="273"/>
      <c r="C164" s="98"/>
      <c r="D164" s="98"/>
      <c r="E164" s="275"/>
    </row>
    <row r="165" spans="1:5" ht="15">
      <c r="A165" s="129"/>
      <c r="B165" s="273"/>
      <c r="C165" s="98"/>
      <c r="D165" s="98"/>
      <c r="E165" s="275"/>
    </row>
    <row r="166" spans="1:5" ht="15">
      <c r="A166" s="129"/>
      <c r="B166" s="273"/>
      <c r="C166" s="98"/>
      <c r="D166" s="98"/>
      <c r="E166" s="275"/>
    </row>
    <row r="167" spans="1:5" ht="15">
      <c r="A167" s="129"/>
      <c r="B167" s="273"/>
      <c r="C167" s="98"/>
      <c r="D167" s="98"/>
      <c r="E167" s="275"/>
    </row>
    <row r="168" spans="1:5" ht="15">
      <c r="A168" s="129"/>
      <c r="B168" s="273"/>
      <c r="C168" s="98"/>
      <c r="D168" s="98"/>
      <c r="E168" s="275"/>
    </row>
    <row r="169" spans="1:5" ht="15">
      <c r="A169" s="129"/>
      <c r="B169" s="273"/>
      <c r="C169" s="98"/>
      <c r="D169" s="98"/>
      <c r="E169" s="275"/>
    </row>
    <row r="170" spans="1:5" ht="15">
      <c r="A170" s="129"/>
      <c r="B170" s="273"/>
      <c r="C170" s="98"/>
      <c r="D170" s="98"/>
      <c r="E170" s="275"/>
    </row>
    <row r="171" spans="1:5" ht="15">
      <c r="A171" s="129"/>
      <c r="B171" s="273"/>
      <c r="C171" s="98"/>
      <c r="D171" s="98"/>
      <c r="E171" s="275"/>
    </row>
    <row r="172" spans="1:5" ht="15">
      <c r="A172" s="129"/>
      <c r="B172" s="273"/>
      <c r="C172" s="98"/>
      <c r="D172" s="98"/>
      <c r="E172" s="275"/>
    </row>
    <row r="173" spans="1:5" ht="15">
      <c r="A173" s="129"/>
      <c r="B173" s="273"/>
      <c r="C173" s="98"/>
      <c r="D173" s="98"/>
      <c r="E173" s="275"/>
    </row>
    <row r="174" spans="1:5" ht="15">
      <c r="A174" s="129"/>
      <c r="B174" s="273"/>
      <c r="C174" s="98"/>
      <c r="D174" s="98"/>
      <c r="E174" s="275"/>
    </row>
    <row r="175" spans="1:5" ht="15">
      <c r="A175" s="129"/>
      <c r="B175" s="273"/>
      <c r="C175" s="98"/>
      <c r="D175" s="98"/>
      <c r="E175" s="275"/>
    </row>
    <row r="176" spans="1:5" ht="15">
      <c r="A176" s="129"/>
      <c r="B176" s="273"/>
      <c r="C176" s="98"/>
      <c r="D176" s="98"/>
      <c r="E176" s="275"/>
    </row>
    <row r="177" spans="1:5" ht="15">
      <c r="A177" s="129"/>
      <c r="B177" s="273"/>
      <c r="C177" s="98"/>
      <c r="D177" s="98"/>
      <c r="E177" s="275"/>
    </row>
    <row r="178" spans="1:5" ht="15">
      <c r="A178" s="129"/>
      <c r="B178" s="273"/>
      <c r="C178" s="98"/>
      <c r="D178" s="98"/>
      <c r="E178" s="275"/>
    </row>
    <row r="179" spans="1:5" ht="15">
      <c r="A179" s="129"/>
      <c r="B179" s="273"/>
      <c r="C179" s="98"/>
      <c r="D179" s="98"/>
      <c r="E179" s="275"/>
    </row>
    <row r="180" spans="1:5" ht="15">
      <c r="A180" s="129"/>
      <c r="B180" s="273"/>
      <c r="C180" s="98"/>
      <c r="D180" s="98"/>
      <c r="E180" s="275"/>
    </row>
    <row r="181" spans="1:5" ht="15">
      <c r="A181" s="129"/>
      <c r="B181" s="273"/>
      <c r="C181" s="98"/>
      <c r="D181" s="98"/>
      <c r="E181" s="275"/>
    </row>
    <row r="182" spans="1:5" ht="15">
      <c r="A182" s="129"/>
      <c r="B182" s="273"/>
      <c r="C182" s="98"/>
      <c r="D182" s="98"/>
      <c r="E182" s="275"/>
    </row>
    <row r="183" spans="1:5" ht="15">
      <c r="A183" s="129"/>
      <c r="B183" s="273"/>
      <c r="C183" s="98"/>
      <c r="D183" s="98"/>
      <c r="E183" s="275"/>
    </row>
    <row r="184" spans="1:5" ht="15">
      <c r="A184" s="129"/>
      <c r="B184" s="273"/>
      <c r="C184" s="98"/>
      <c r="D184" s="98"/>
      <c r="E184" s="275"/>
    </row>
    <row r="185" spans="1:5" ht="15">
      <c r="A185" s="129"/>
      <c r="B185" s="273"/>
      <c r="C185" s="98"/>
      <c r="D185" s="98"/>
      <c r="E185" s="275"/>
    </row>
    <row r="186" spans="1:5" ht="15">
      <c r="A186" s="129"/>
      <c r="B186" s="273"/>
      <c r="C186" s="98"/>
      <c r="D186" s="98"/>
      <c r="E186" s="275"/>
    </row>
    <row r="187" spans="1:5" ht="15">
      <c r="A187" s="129"/>
      <c r="B187" s="273"/>
      <c r="C187" s="98"/>
      <c r="D187" s="98"/>
      <c r="E187" s="275"/>
    </row>
    <row r="188" spans="1:5" ht="15">
      <c r="A188" s="129"/>
      <c r="B188" s="273"/>
      <c r="C188" s="98"/>
      <c r="D188" s="98"/>
      <c r="E188" s="275"/>
    </row>
    <row r="189" spans="1:5" ht="15">
      <c r="A189" s="129"/>
      <c r="B189" s="273"/>
      <c r="C189" s="98"/>
      <c r="D189" s="98"/>
      <c r="E189" s="275"/>
    </row>
    <row r="190" spans="1:5" ht="15">
      <c r="A190" s="129"/>
      <c r="B190" s="273"/>
      <c r="C190" s="98"/>
      <c r="D190" s="98"/>
      <c r="E190" s="275"/>
    </row>
    <row r="191" spans="1:5" ht="15">
      <c r="A191" s="129"/>
      <c r="B191" s="273"/>
      <c r="C191" s="98"/>
      <c r="D191" s="98"/>
      <c r="E191" s="275"/>
    </row>
    <row r="192" spans="1:5" ht="15">
      <c r="A192" s="129"/>
      <c r="B192" s="273"/>
      <c r="C192" s="98"/>
      <c r="D192" s="98"/>
      <c r="E192" s="275"/>
    </row>
    <row r="193" spans="1:5" ht="15">
      <c r="A193" s="129"/>
      <c r="B193" s="273"/>
      <c r="C193" s="98"/>
      <c r="D193" s="98"/>
      <c r="E193" s="275"/>
    </row>
    <row r="194" spans="1:5" ht="15">
      <c r="A194" s="129"/>
      <c r="B194" s="273"/>
      <c r="C194" s="98"/>
      <c r="D194" s="98"/>
      <c r="E194" s="275"/>
    </row>
    <row r="195" spans="1:5" ht="15">
      <c r="A195" s="129"/>
      <c r="B195" s="273"/>
      <c r="C195" s="98"/>
      <c r="D195" s="98"/>
      <c r="E195" s="275"/>
    </row>
    <row r="196" spans="1:5" ht="15">
      <c r="A196" s="129"/>
      <c r="B196" s="273"/>
      <c r="C196" s="98"/>
      <c r="D196" s="98"/>
      <c r="E196" s="275"/>
    </row>
    <row r="197" spans="1:5" ht="15">
      <c r="A197" s="129"/>
      <c r="B197" s="273"/>
      <c r="C197" s="98"/>
      <c r="D197" s="98"/>
      <c r="E197" s="275"/>
    </row>
    <row r="198" spans="1:5" ht="15">
      <c r="A198" s="129"/>
      <c r="B198" s="273"/>
      <c r="C198" s="98"/>
      <c r="D198" s="98"/>
      <c r="E198" s="275"/>
    </row>
    <row r="199" spans="1:5" ht="15">
      <c r="A199" s="129"/>
      <c r="B199" s="273"/>
      <c r="C199" s="98"/>
      <c r="D199" s="98"/>
      <c r="E199" s="275"/>
    </row>
    <row r="200" spans="1:5" ht="15">
      <c r="A200" s="129"/>
      <c r="B200" s="273"/>
      <c r="C200" s="98"/>
      <c r="D200" s="98"/>
      <c r="E200" s="275"/>
    </row>
    <row r="201" spans="1:5" ht="15">
      <c r="A201" s="129"/>
      <c r="B201" s="273"/>
      <c r="C201" s="98"/>
      <c r="D201" s="98"/>
      <c r="E201" s="275"/>
    </row>
    <row r="202" spans="1:5" ht="15">
      <c r="A202" s="129"/>
      <c r="B202" s="273"/>
      <c r="C202" s="98"/>
      <c r="D202" s="98"/>
      <c r="E202" s="275"/>
    </row>
    <row r="203" spans="1:5" ht="15">
      <c r="A203" s="129"/>
      <c r="B203" s="273"/>
      <c r="C203" s="98"/>
      <c r="D203" s="98"/>
      <c r="E203" s="275"/>
    </row>
    <row r="204" spans="1:5" ht="15">
      <c r="A204" s="129"/>
      <c r="B204" s="273"/>
      <c r="C204" s="98"/>
      <c r="D204" s="98"/>
      <c r="E204" s="275"/>
    </row>
    <row r="205" spans="1:5" ht="15">
      <c r="A205" s="129"/>
      <c r="B205" s="273"/>
      <c r="C205" s="98"/>
      <c r="D205" s="98"/>
      <c r="E205" s="275"/>
    </row>
    <row r="206" spans="1:5" ht="15">
      <c r="A206" s="129"/>
      <c r="B206" s="273"/>
      <c r="C206" s="98"/>
      <c r="D206" s="98"/>
      <c r="E206" s="275"/>
    </row>
    <row r="207" spans="1:5" ht="15">
      <c r="A207" s="129"/>
      <c r="B207" s="273"/>
      <c r="C207" s="98"/>
      <c r="D207" s="98"/>
      <c r="E207" s="275"/>
    </row>
    <row r="208" spans="1:5" ht="15">
      <c r="A208" s="129"/>
      <c r="B208" s="273"/>
      <c r="C208" s="98"/>
      <c r="D208" s="98"/>
      <c r="E208" s="275"/>
    </row>
    <row r="209" spans="1:5" ht="15">
      <c r="A209" s="129"/>
      <c r="B209" s="273"/>
      <c r="C209" s="98"/>
      <c r="D209" s="98"/>
      <c r="E209" s="275"/>
    </row>
    <row r="210" spans="1:5" ht="15">
      <c r="A210" s="129"/>
      <c r="B210" s="273"/>
      <c r="C210" s="98"/>
      <c r="D210" s="98"/>
      <c r="E210" s="275"/>
    </row>
    <row r="211" spans="1:5" ht="15">
      <c r="A211" s="129"/>
      <c r="B211" s="273"/>
      <c r="C211" s="98"/>
      <c r="D211" s="98"/>
      <c r="E211" s="275"/>
    </row>
    <row r="212" spans="1:5" ht="15">
      <c r="A212" s="129"/>
      <c r="B212" s="273"/>
      <c r="C212" s="98"/>
      <c r="D212" s="98"/>
      <c r="E212" s="275"/>
    </row>
    <row r="213" spans="1:5" ht="15">
      <c r="A213" s="129"/>
      <c r="B213" s="273"/>
      <c r="C213" s="98"/>
      <c r="D213" s="98"/>
      <c r="E213" s="275"/>
    </row>
    <row r="214" spans="1:5" ht="15">
      <c r="A214" s="129"/>
      <c r="B214" s="273"/>
      <c r="C214" s="98"/>
      <c r="D214" s="98"/>
      <c r="E214" s="275"/>
    </row>
    <row r="215" spans="1:5" ht="15">
      <c r="A215" s="129"/>
      <c r="B215" s="273"/>
      <c r="C215" s="98"/>
      <c r="D215" s="98"/>
      <c r="E215" s="275"/>
    </row>
    <row r="216" spans="1:5" ht="15">
      <c r="A216" s="129"/>
      <c r="B216" s="273"/>
      <c r="C216" s="98"/>
      <c r="D216" s="98"/>
      <c r="E216" s="275"/>
    </row>
    <row r="217" spans="1:5" ht="15">
      <c r="A217" s="129"/>
      <c r="B217" s="273"/>
      <c r="C217" s="98"/>
      <c r="D217" s="98"/>
      <c r="E217" s="275"/>
    </row>
    <row r="218" spans="1:5" ht="15">
      <c r="A218" s="129"/>
      <c r="B218" s="273"/>
      <c r="C218" s="98"/>
      <c r="D218" s="98"/>
      <c r="E218" s="275"/>
    </row>
    <row r="219" spans="1:5" ht="15">
      <c r="A219" s="129"/>
      <c r="B219" s="273"/>
      <c r="C219" s="98"/>
      <c r="D219" s="98"/>
      <c r="E219" s="275"/>
    </row>
    <row r="220" spans="1:5" ht="15">
      <c r="A220" s="129"/>
      <c r="B220" s="273"/>
      <c r="C220" s="98"/>
      <c r="D220" s="98"/>
      <c r="E220" s="275"/>
    </row>
    <row r="221" spans="1:5" ht="15">
      <c r="A221" s="129"/>
      <c r="B221" s="273"/>
      <c r="C221" s="98"/>
      <c r="D221" s="98"/>
      <c r="E221" s="275"/>
    </row>
    <row r="222" spans="1:5" ht="15">
      <c r="A222" s="129"/>
      <c r="B222" s="273"/>
      <c r="C222" s="98"/>
      <c r="D222" s="98"/>
      <c r="E222" s="275"/>
    </row>
    <row r="223" spans="1:5" ht="15">
      <c r="A223" s="129"/>
      <c r="B223" s="273"/>
      <c r="C223" s="98"/>
      <c r="D223" s="98"/>
      <c r="E223" s="275"/>
    </row>
    <row r="224" spans="1:5" ht="15">
      <c r="A224" s="129"/>
      <c r="B224" s="273"/>
      <c r="C224" s="98"/>
      <c r="D224" s="98"/>
      <c r="E224" s="275"/>
    </row>
    <row r="225" spans="1:5" ht="15">
      <c r="A225" s="129"/>
      <c r="B225" s="273"/>
      <c r="C225" s="98"/>
      <c r="D225" s="98"/>
      <c r="E225" s="275"/>
    </row>
    <row r="226" spans="1:5" ht="15">
      <c r="A226" s="129"/>
      <c r="B226" s="273"/>
      <c r="C226" s="98"/>
      <c r="D226" s="98"/>
      <c r="E226" s="275"/>
    </row>
    <row r="227" spans="1:5" ht="15">
      <c r="A227" s="129"/>
      <c r="B227" s="273"/>
      <c r="C227" s="98"/>
      <c r="D227" s="98"/>
      <c r="E227" s="275"/>
    </row>
    <row r="228" spans="1:5" ht="15">
      <c r="A228" s="129"/>
      <c r="B228" s="273"/>
      <c r="C228" s="98"/>
      <c r="D228" s="98"/>
      <c r="E228" s="275"/>
    </row>
    <row r="229" spans="1:5" ht="15">
      <c r="A229" s="129"/>
      <c r="B229" s="273"/>
      <c r="C229" s="98"/>
      <c r="D229" s="98"/>
      <c r="E229" s="275"/>
    </row>
    <row r="230" spans="1:5" ht="15">
      <c r="A230" s="129"/>
      <c r="B230" s="273"/>
      <c r="C230" s="98"/>
      <c r="D230" s="98"/>
      <c r="E230" s="275"/>
    </row>
    <row r="231" spans="1:5" ht="15">
      <c r="A231" s="129"/>
      <c r="B231" s="273"/>
      <c r="C231" s="98"/>
      <c r="D231" s="98"/>
      <c r="E231" s="275"/>
    </row>
    <row r="232" spans="1:5" ht="15">
      <c r="A232" s="129"/>
      <c r="B232" s="273"/>
      <c r="C232" s="98"/>
      <c r="D232" s="98"/>
      <c r="E232" s="275"/>
    </row>
    <row r="233" spans="1:5" ht="15">
      <c r="A233" s="129"/>
      <c r="B233" s="273"/>
      <c r="C233" s="98"/>
      <c r="D233" s="98"/>
      <c r="E233" s="275"/>
    </row>
    <row r="234" spans="1:5" ht="15">
      <c r="A234" s="129"/>
      <c r="B234" s="273"/>
      <c r="C234" s="98"/>
      <c r="D234" s="98"/>
      <c r="E234" s="275"/>
    </row>
    <row r="235" spans="1:5" ht="15">
      <c r="A235" s="129"/>
      <c r="B235" s="273"/>
      <c r="C235" s="98"/>
      <c r="D235" s="98"/>
      <c r="E235" s="275"/>
    </row>
    <row r="236" spans="1:5" ht="15">
      <c r="A236" s="129"/>
      <c r="B236" s="273"/>
      <c r="C236" s="98"/>
      <c r="D236" s="98"/>
      <c r="E236" s="275"/>
    </row>
    <row r="237" spans="1:5" ht="15">
      <c r="A237" s="129"/>
      <c r="B237" s="273"/>
      <c r="C237" s="98"/>
      <c r="D237" s="98"/>
      <c r="E237" s="275"/>
    </row>
    <row r="238" spans="1:5" ht="15">
      <c r="A238" s="129"/>
      <c r="B238" s="273"/>
      <c r="C238" s="98"/>
      <c r="D238" s="98"/>
      <c r="E238" s="275"/>
    </row>
    <row r="239" spans="1:5" ht="15">
      <c r="A239" s="129"/>
      <c r="B239" s="273"/>
      <c r="C239" s="98"/>
      <c r="D239" s="98"/>
      <c r="E239" s="275"/>
    </row>
    <row r="240" spans="1:5" ht="15">
      <c r="A240" s="129"/>
      <c r="B240" s="273"/>
      <c r="C240" s="98"/>
      <c r="D240" s="98"/>
      <c r="E240" s="275"/>
    </row>
    <row r="241" spans="1:5" ht="15">
      <c r="A241" s="129"/>
      <c r="B241" s="273"/>
      <c r="C241" s="98"/>
      <c r="D241" s="98"/>
      <c r="E241" s="275"/>
    </row>
    <row r="242" spans="1:5" ht="15">
      <c r="A242" s="129"/>
      <c r="B242" s="273"/>
      <c r="C242" s="98"/>
      <c r="D242" s="98"/>
      <c r="E242" s="275"/>
    </row>
    <row r="243" spans="1:5" ht="15">
      <c r="A243" s="129"/>
      <c r="B243" s="273"/>
      <c r="C243" s="98"/>
      <c r="D243" s="98"/>
      <c r="E243" s="275"/>
    </row>
    <row r="244" spans="1:5" ht="15">
      <c r="A244" s="129"/>
      <c r="B244" s="273"/>
      <c r="C244" s="98"/>
      <c r="D244" s="98"/>
      <c r="E244" s="275"/>
    </row>
    <row r="245" spans="1:5" ht="15">
      <c r="A245" s="129"/>
      <c r="B245" s="273"/>
      <c r="C245" s="98"/>
      <c r="D245" s="98"/>
      <c r="E245" s="275"/>
    </row>
    <row r="246" spans="1:5" ht="15">
      <c r="A246" s="129"/>
      <c r="B246" s="273"/>
      <c r="C246" s="98"/>
      <c r="D246" s="98"/>
      <c r="E246" s="275"/>
    </row>
    <row r="247" spans="1:5" ht="15">
      <c r="A247" s="129"/>
      <c r="B247" s="273"/>
      <c r="C247" s="98"/>
      <c r="D247" s="98"/>
      <c r="E247" s="275"/>
    </row>
    <row r="248" spans="1:5" ht="15">
      <c r="A248" s="129"/>
      <c r="B248" s="273"/>
      <c r="C248" s="98"/>
      <c r="D248" s="98"/>
      <c r="E248" s="275"/>
    </row>
    <row r="249" spans="1:5" ht="15">
      <c r="A249" s="129"/>
      <c r="B249" s="273"/>
      <c r="C249" s="98"/>
      <c r="D249" s="98"/>
      <c r="E249" s="275"/>
    </row>
    <row r="250" spans="1:5" ht="15">
      <c r="A250" s="129"/>
      <c r="B250" s="273"/>
      <c r="C250" s="98"/>
      <c r="D250" s="98"/>
      <c r="E250" s="275"/>
    </row>
    <row r="251" spans="1:5" ht="15">
      <c r="A251" s="129"/>
      <c r="B251" s="273"/>
      <c r="C251" s="98"/>
      <c r="D251" s="98"/>
      <c r="E251" s="275"/>
    </row>
    <row r="252" spans="1:5" ht="15">
      <c r="A252" s="129"/>
      <c r="B252" s="273"/>
      <c r="C252" s="98"/>
      <c r="D252" s="98"/>
      <c r="E252" s="275"/>
    </row>
    <row r="253" spans="1:5" ht="15">
      <c r="A253" s="129"/>
      <c r="B253" s="273"/>
      <c r="C253" s="98"/>
      <c r="D253" s="98"/>
      <c r="E253" s="275"/>
    </row>
    <row r="254" spans="1:5" ht="15">
      <c r="A254" s="129"/>
      <c r="B254" s="273"/>
      <c r="C254" s="98"/>
      <c r="D254" s="98"/>
      <c r="E254" s="275"/>
    </row>
    <row r="255" spans="1:5" ht="15">
      <c r="A255" s="129"/>
      <c r="B255" s="273"/>
      <c r="C255" s="98"/>
      <c r="D255" s="98"/>
      <c r="E255" s="275"/>
    </row>
    <row r="256" spans="1:5" ht="15">
      <c r="A256" s="129"/>
      <c r="B256" s="273"/>
      <c r="C256" s="98"/>
      <c r="D256" s="98"/>
      <c r="E256" s="275"/>
    </row>
    <row r="257" spans="1:5" ht="15">
      <c r="A257" s="129"/>
      <c r="B257" s="273"/>
      <c r="C257" s="98"/>
      <c r="D257" s="98"/>
      <c r="E257" s="275"/>
    </row>
    <row r="258" spans="1:5" ht="15">
      <c r="A258" s="129"/>
      <c r="B258" s="273"/>
      <c r="C258" s="98"/>
      <c r="D258" s="98"/>
      <c r="E258" s="275"/>
    </row>
    <row r="259" spans="1:5" ht="15">
      <c r="A259" s="129"/>
      <c r="B259" s="273"/>
      <c r="C259" s="98"/>
      <c r="D259" s="98"/>
      <c r="E259" s="275"/>
    </row>
    <row r="260" spans="1:5" ht="15">
      <c r="A260" s="129"/>
      <c r="B260" s="273"/>
      <c r="C260" s="98"/>
      <c r="D260" s="98"/>
      <c r="E260" s="275"/>
    </row>
    <row r="261" spans="1:5" ht="15">
      <c r="A261" s="129"/>
      <c r="B261" s="273"/>
      <c r="C261" s="98"/>
      <c r="D261" s="98"/>
      <c r="E261" s="275"/>
    </row>
    <row r="262" spans="1:5" ht="15">
      <c r="A262" s="129"/>
      <c r="B262" s="273"/>
      <c r="C262" s="98"/>
      <c r="D262" s="98"/>
      <c r="E262" s="275"/>
    </row>
    <row r="263" spans="1:5" ht="15">
      <c r="A263" s="129"/>
      <c r="B263" s="273"/>
      <c r="C263" s="98"/>
      <c r="D263" s="98"/>
      <c r="E263" s="275"/>
    </row>
    <row r="264" spans="1:5" ht="15">
      <c r="A264" s="129"/>
      <c r="B264" s="273"/>
      <c r="C264" s="98"/>
      <c r="D264" s="98"/>
      <c r="E264" s="275"/>
    </row>
    <row r="265" spans="1:5" ht="15">
      <c r="A265" s="129"/>
      <c r="B265" s="273"/>
      <c r="C265" s="98"/>
      <c r="D265" s="98"/>
      <c r="E265" s="275"/>
    </row>
    <row r="266" spans="1:5" ht="15">
      <c r="A266" s="129"/>
      <c r="B266" s="273"/>
      <c r="C266" s="98"/>
      <c r="D266" s="98"/>
      <c r="E266" s="275"/>
    </row>
    <row r="267" spans="1:5" ht="15">
      <c r="A267" s="129"/>
      <c r="B267" s="273"/>
      <c r="C267" s="98"/>
      <c r="D267" s="98"/>
      <c r="E267" s="275"/>
    </row>
    <row r="268" spans="1:5" ht="15">
      <c r="A268" s="129"/>
      <c r="B268" s="273"/>
      <c r="C268" s="98"/>
      <c r="D268" s="98"/>
      <c r="E268" s="275"/>
    </row>
    <row r="269" spans="1:5" ht="15">
      <c r="A269" s="129"/>
      <c r="B269" s="273"/>
      <c r="C269" s="98"/>
      <c r="D269" s="98"/>
      <c r="E269" s="275"/>
    </row>
    <row r="270" spans="1:5" ht="15">
      <c r="A270" s="129"/>
      <c r="B270" s="273"/>
      <c r="C270" s="98"/>
      <c r="D270" s="98"/>
      <c r="E270" s="275"/>
    </row>
    <row r="271" spans="1:5" ht="15">
      <c r="A271" s="129"/>
      <c r="B271" s="273"/>
      <c r="C271" s="98"/>
      <c r="D271" s="98"/>
      <c r="E271" s="275"/>
    </row>
    <row r="272" spans="1:5" ht="15">
      <c r="A272" s="129"/>
      <c r="B272" s="273"/>
      <c r="C272" s="98"/>
      <c r="D272" s="98"/>
      <c r="E272" s="275"/>
    </row>
    <row r="273" spans="1:5" ht="15">
      <c r="A273" s="129"/>
      <c r="B273" s="273"/>
      <c r="C273" s="98"/>
      <c r="D273" s="98"/>
      <c r="E273" s="275"/>
    </row>
    <row r="274" spans="1:5" ht="15">
      <c r="A274" s="129"/>
      <c r="B274" s="273"/>
      <c r="C274" s="98"/>
      <c r="D274" s="98"/>
      <c r="E274" s="275"/>
    </row>
    <row r="275" spans="1:5" ht="15">
      <c r="A275" s="129"/>
      <c r="B275" s="273"/>
      <c r="C275" s="98"/>
      <c r="D275" s="98"/>
      <c r="E275" s="275"/>
    </row>
    <row r="276" spans="1:5" ht="15">
      <c r="A276" s="129"/>
      <c r="B276" s="273"/>
      <c r="C276" s="98"/>
      <c r="D276" s="98"/>
      <c r="E276" s="275"/>
    </row>
    <row r="277" spans="1:5" ht="15">
      <c r="A277" s="129"/>
      <c r="B277" s="273"/>
      <c r="C277" s="98"/>
      <c r="D277" s="98"/>
      <c r="E277" s="275"/>
    </row>
    <row r="278" spans="1:5" ht="15">
      <c r="A278" s="129"/>
      <c r="B278" s="273"/>
      <c r="C278" s="98"/>
      <c r="D278" s="98"/>
      <c r="E278" s="275"/>
    </row>
    <row r="279" spans="1:5" ht="15">
      <c r="A279" s="129"/>
      <c r="B279" s="273"/>
      <c r="C279" s="98"/>
      <c r="D279" s="98"/>
      <c r="E279" s="275"/>
    </row>
    <row r="280" spans="1:5" ht="15">
      <c r="A280" s="129"/>
      <c r="B280" s="273"/>
      <c r="C280" s="98"/>
      <c r="D280" s="98"/>
      <c r="E280" s="275"/>
    </row>
    <row r="281" spans="1:5" ht="15">
      <c r="A281" s="129"/>
      <c r="B281" s="273"/>
      <c r="C281" s="98"/>
      <c r="D281" s="98"/>
      <c r="E281" s="275"/>
    </row>
    <row r="282" spans="1:5" ht="15">
      <c r="A282" s="129"/>
      <c r="B282" s="273"/>
      <c r="C282" s="98"/>
      <c r="D282" s="98"/>
      <c r="E282" s="275"/>
    </row>
    <row r="283" spans="1:5" ht="15">
      <c r="A283" s="129"/>
      <c r="B283" s="273"/>
      <c r="C283" s="98"/>
      <c r="D283" s="98"/>
      <c r="E283" s="275"/>
    </row>
    <row r="284" spans="1:5" ht="15">
      <c r="A284" s="129"/>
      <c r="B284" s="273"/>
      <c r="C284" s="98"/>
      <c r="D284" s="98"/>
      <c r="E284" s="275"/>
    </row>
    <row r="285" spans="1:5" ht="15">
      <c r="A285" s="129"/>
      <c r="B285" s="273"/>
      <c r="C285" s="98"/>
      <c r="D285" s="98"/>
      <c r="E285" s="275"/>
    </row>
    <row r="286" spans="1:5" ht="15">
      <c r="A286" s="129"/>
      <c r="B286" s="273"/>
      <c r="C286" s="98"/>
      <c r="D286" s="98"/>
      <c r="E286" s="275"/>
    </row>
    <row r="287" spans="1:5" ht="15">
      <c r="A287" s="129"/>
      <c r="B287" s="273"/>
      <c r="C287" s="98"/>
      <c r="D287" s="98"/>
      <c r="E287" s="275"/>
    </row>
    <row r="288" spans="1:5" ht="15">
      <c r="A288" s="129"/>
      <c r="B288" s="273"/>
      <c r="C288" s="98"/>
      <c r="D288" s="98"/>
      <c r="E288" s="275"/>
    </row>
    <row r="289" spans="1:5" ht="15">
      <c r="A289" s="129"/>
      <c r="B289" s="273"/>
      <c r="C289" s="98"/>
      <c r="D289" s="98"/>
      <c r="E289" s="275"/>
    </row>
    <row r="290" spans="1:5" ht="15">
      <c r="A290" s="129"/>
      <c r="B290" s="273"/>
      <c r="C290" s="98"/>
      <c r="D290" s="98"/>
      <c r="E290" s="275"/>
    </row>
    <row r="291" spans="1:5" ht="15">
      <c r="A291" s="129"/>
      <c r="B291" s="273"/>
      <c r="C291" s="98"/>
      <c r="D291" s="98"/>
      <c r="E291" s="275"/>
    </row>
    <row r="292" spans="1:5" ht="15">
      <c r="A292" s="129"/>
      <c r="B292" s="273"/>
      <c r="C292" s="98"/>
      <c r="D292" s="98"/>
      <c r="E292" s="275"/>
    </row>
    <row r="293" spans="1:5" ht="15">
      <c r="A293" s="129"/>
      <c r="B293" s="273"/>
      <c r="C293" s="98"/>
      <c r="D293" s="98"/>
      <c r="E293" s="275"/>
    </row>
    <row r="294" spans="1:5" ht="15">
      <c r="A294" s="129"/>
      <c r="B294" s="273"/>
      <c r="C294" s="98"/>
      <c r="D294" s="98"/>
      <c r="E294" s="275"/>
    </row>
    <row r="295" spans="1:5" ht="15">
      <c r="A295" s="129"/>
      <c r="B295" s="273"/>
      <c r="C295" s="98"/>
      <c r="D295" s="98"/>
      <c r="E295" s="275"/>
    </row>
    <row r="296" spans="1:5" ht="15">
      <c r="A296" s="129"/>
      <c r="B296" s="273"/>
      <c r="C296" s="98"/>
      <c r="D296" s="98"/>
      <c r="E296" s="275"/>
    </row>
    <row r="297" spans="1:5" ht="15">
      <c r="A297" s="129"/>
      <c r="B297" s="273"/>
      <c r="C297" s="98"/>
      <c r="D297" s="98"/>
      <c r="E297" s="275"/>
    </row>
    <row r="298" spans="1:5" ht="15">
      <c r="A298" s="129"/>
      <c r="B298" s="273"/>
      <c r="C298" s="98"/>
      <c r="D298" s="98"/>
      <c r="E298" s="275"/>
    </row>
    <row r="299" spans="1:5" ht="15">
      <c r="A299" s="129"/>
      <c r="B299" s="273"/>
      <c r="C299" s="98"/>
      <c r="D299" s="98"/>
      <c r="E299" s="275"/>
    </row>
    <row r="300" spans="1:5" ht="15">
      <c r="A300" s="129"/>
      <c r="B300" s="273"/>
      <c r="C300" s="98"/>
      <c r="D300" s="98"/>
      <c r="E300" s="275"/>
    </row>
    <row r="301" spans="1:5" ht="15">
      <c r="A301" s="129"/>
      <c r="B301" s="273"/>
      <c r="C301" s="98"/>
      <c r="D301" s="98"/>
      <c r="E301" s="275"/>
    </row>
    <row r="302" spans="1:5" ht="15">
      <c r="A302" s="129"/>
      <c r="B302" s="273"/>
      <c r="C302" s="98"/>
      <c r="D302" s="98"/>
      <c r="E302" s="275"/>
    </row>
    <row r="303" spans="1:5" ht="15">
      <c r="A303" s="129"/>
      <c r="B303" s="273"/>
      <c r="C303" s="98"/>
      <c r="D303" s="98"/>
      <c r="E303" s="275"/>
    </row>
    <row r="304" spans="1:5" ht="15">
      <c r="A304" s="129"/>
      <c r="B304" s="273"/>
      <c r="C304" s="98"/>
      <c r="D304" s="98"/>
      <c r="E304" s="275"/>
    </row>
    <row r="305" spans="1:5" ht="15">
      <c r="A305" s="129"/>
      <c r="B305" s="273"/>
      <c r="C305" s="98"/>
      <c r="D305" s="98"/>
      <c r="E305" s="275"/>
    </row>
    <row r="306" spans="1:5" ht="15">
      <c r="A306" s="129"/>
      <c r="B306" s="273"/>
      <c r="C306" s="98"/>
      <c r="D306" s="98"/>
      <c r="E306" s="275"/>
    </row>
    <row r="307" spans="1:5" ht="15">
      <c r="A307" s="129"/>
      <c r="B307" s="273"/>
      <c r="C307" s="98"/>
      <c r="D307" s="98"/>
      <c r="E307" s="275"/>
    </row>
    <row r="308" spans="1:5" ht="15">
      <c r="A308" s="129"/>
      <c r="B308" s="273"/>
      <c r="C308" s="98"/>
      <c r="D308" s="98"/>
      <c r="E308" s="275"/>
    </row>
    <row r="309" spans="1:5" ht="15">
      <c r="A309" s="129"/>
      <c r="B309" s="273"/>
      <c r="C309" s="98"/>
      <c r="D309" s="98"/>
      <c r="E309" s="275"/>
    </row>
    <row r="310" spans="1:5" ht="15">
      <c r="A310" s="129"/>
      <c r="B310" s="273"/>
      <c r="C310" s="98"/>
      <c r="D310" s="98"/>
      <c r="E310" s="275"/>
    </row>
    <row r="311" spans="1:5" ht="15">
      <c r="A311" s="129"/>
      <c r="B311" s="273"/>
      <c r="C311" s="98"/>
      <c r="D311" s="98"/>
      <c r="E311" s="275"/>
    </row>
    <row r="312" spans="1:5" ht="15">
      <c r="A312" s="129"/>
      <c r="B312" s="273"/>
      <c r="C312" s="98"/>
      <c r="D312" s="98"/>
      <c r="E312" s="275"/>
    </row>
    <row r="313" spans="1:5" ht="15">
      <c r="A313" s="129"/>
      <c r="B313" s="273"/>
      <c r="C313" s="98"/>
      <c r="D313" s="98"/>
      <c r="E313" s="275"/>
    </row>
    <row r="314" spans="1:5" ht="15">
      <c r="A314" s="129"/>
      <c r="B314" s="273"/>
      <c r="C314" s="98"/>
      <c r="D314" s="98"/>
      <c r="E314" s="275"/>
    </row>
    <row r="315" spans="1:5" ht="15">
      <c r="A315" s="129"/>
      <c r="B315" s="273"/>
      <c r="C315" s="98"/>
      <c r="D315" s="98"/>
      <c r="E315" s="275"/>
    </row>
    <row r="316" spans="1:5" ht="15">
      <c r="A316" s="129"/>
      <c r="B316" s="273"/>
      <c r="C316" s="98"/>
      <c r="D316" s="98"/>
      <c r="E316" s="275"/>
    </row>
    <row r="317" spans="1:5" ht="15">
      <c r="A317" s="129"/>
      <c r="B317" s="273"/>
      <c r="C317" s="98"/>
      <c r="D317" s="98"/>
      <c r="E317" s="275"/>
    </row>
    <row r="318" spans="1:5" ht="15">
      <c r="A318" s="129"/>
      <c r="B318" s="273"/>
      <c r="C318" s="98"/>
      <c r="D318" s="98"/>
      <c r="E318" s="275"/>
    </row>
    <row r="319" spans="1:5" ht="15">
      <c r="A319" s="129"/>
      <c r="B319" s="273"/>
      <c r="C319" s="98"/>
      <c r="D319" s="98"/>
      <c r="E319" s="275"/>
    </row>
    <row r="320" spans="1:5" ht="15">
      <c r="A320" s="129"/>
      <c r="B320" s="273"/>
      <c r="C320" s="98"/>
      <c r="D320" s="98"/>
      <c r="E320" s="275"/>
    </row>
    <row r="321" spans="1:5" ht="15">
      <c r="A321" s="129"/>
      <c r="B321" s="273"/>
      <c r="C321" s="98"/>
      <c r="D321" s="98"/>
      <c r="E321" s="275"/>
    </row>
    <row r="322" spans="1:5" ht="15">
      <c r="A322" s="129"/>
      <c r="B322" s="273"/>
      <c r="C322" s="98"/>
      <c r="D322" s="98"/>
      <c r="E322" s="275"/>
    </row>
    <row r="323" spans="1:5" ht="15">
      <c r="A323" s="129"/>
      <c r="B323" s="273"/>
      <c r="C323" s="98"/>
      <c r="D323" s="98"/>
      <c r="E323" s="275"/>
    </row>
    <row r="324" spans="1:5" ht="15">
      <c r="A324" s="129"/>
      <c r="B324" s="273"/>
      <c r="C324" s="98"/>
      <c r="D324" s="98"/>
      <c r="E324" s="275"/>
    </row>
    <row r="325" spans="1:5" ht="15">
      <c r="A325" s="129"/>
      <c r="B325" s="273"/>
      <c r="C325" s="98"/>
      <c r="D325" s="98"/>
      <c r="E325" s="275"/>
    </row>
    <row r="326" spans="1:5" ht="15">
      <c r="A326" s="129"/>
      <c r="B326" s="273"/>
      <c r="C326" s="98"/>
      <c r="D326" s="98"/>
      <c r="E326" s="275"/>
    </row>
    <row r="327" spans="1:5" ht="15">
      <c r="A327" s="129"/>
      <c r="B327" s="273"/>
      <c r="C327" s="98"/>
      <c r="D327" s="98"/>
      <c r="E327" s="275"/>
    </row>
    <row r="328" spans="1:5" ht="15">
      <c r="A328" s="129"/>
      <c r="B328" s="273"/>
      <c r="C328" s="98"/>
      <c r="D328" s="98"/>
      <c r="E328" s="275"/>
    </row>
    <row r="329" spans="1:5" ht="15">
      <c r="A329" s="129"/>
      <c r="B329" s="273"/>
      <c r="C329" s="98"/>
      <c r="D329" s="98"/>
      <c r="E329" s="275"/>
    </row>
    <row r="330" spans="1:5" ht="15">
      <c r="A330" s="129"/>
      <c r="B330" s="273"/>
      <c r="C330" s="98"/>
      <c r="D330" s="98"/>
      <c r="E330" s="275"/>
    </row>
    <row r="331" spans="1:5" ht="15">
      <c r="A331" s="129"/>
      <c r="B331" s="273"/>
      <c r="C331" s="98"/>
      <c r="D331" s="98"/>
      <c r="E331" s="275"/>
    </row>
    <row r="332" spans="1:5" ht="15">
      <c r="A332" s="129"/>
      <c r="B332" s="273"/>
      <c r="C332" s="98"/>
      <c r="D332" s="98"/>
      <c r="E332" s="275"/>
    </row>
    <row r="333" spans="1:5" ht="15">
      <c r="A333" s="129"/>
      <c r="B333" s="273"/>
      <c r="C333" s="98"/>
      <c r="D333" s="98"/>
      <c r="E333" s="275"/>
    </row>
    <row r="334" spans="1:5" ht="15">
      <c r="A334" s="129"/>
      <c r="B334" s="273"/>
      <c r="C334" s="98"/>
      <c r="D334" s="98"/>
      <c r="E334" s="275"/>
    </row>
    <row r="335" spans="1:5" ht="15">
      <c r="A335" s="129"/>
      <c r="B335" s="273"/>
      <c r="C335" s="98"/>
      <c r="D335" s="98"/>
      <c r="E335" s="275"/>
    </row>
    <row r="336" spans="1:5" ht="15">
      <c r="A336" s="129"/>
      <c r="B336" s="273"/>
      <c r="C336" s="98"/>
      <c r="D336" s="98"/>
      <c r="E336" s="275"/>
    </row>
    <row r="337" spans="1:5" ht="15">
      <c r="A337" s="129"/>
      <c r="B337" s="273"/>
      <c r="C337" s="98"/>
      <c r="D337" s="98"/>
      <c r="E337" s="275"/>
    </row>
    <row r="338" spans="1:5" ht="15">
      <c r="A338" s="129"/>
      <c r="B338" s="273"/>
      <c r="C338" s="98"/>
      <c r="D338" s="98"/>
      <c r="E338" s="275"/>
    </row>
    <row r="339" spans="1:5" ht="15">
      <c r="A339" s="129"/>
      <c r="B339" s="273"/>
      <c r="C339" s="98"/>
      <c r="D339" s="98"/>
      <c r="E339" s="275"/>
    </row>
    <row r="340" spans="1:5" ht="15">
      <c r="A340" s="129"/>
      <c r="B340" s="273"/>
      <c r="C340" s="98"/>
      <c r="D340" s="98"/>
      <c r="E340" s="275"/>
    </row>
    <row r="341" spans="1:5" ht="15">
      <c r="A341" s="129"/>
      <c r="B341" s="273"/>
      <c r="C341" s="98"/>
      <c r="D341" s="98"/>
      <c r="E341" s="275"/>
    </row>
    <row r="342" spans="1:5" ht="15">
      <c r="A342" s="129"/>
      <c r="B342" s="273"/>
      <c r="C342" s="98"/>
      <c r="D342" s="98"/>
      <c r="E342" s="275"/>
    </row>
    <row r="343" spans="1:5" ht="15">
      <c r="A343" s="129"/>
      <c r="B343" s="273"/>
      <c r="C343" s="98"/>
      <c r="D343" s="98"/>
      <c r="E343" s="275"/>
    </row>
    <row r="344" spans="1:5" ht="15">
      <c r="A344" s="129"/>
      <c r="B344" s="273"/>
      <c r="C344" s="98"/>
      <c r="D344" s="98"/>
      <c r="E344" s="275"/>
    </row>
    <row r="345" spans="1:5" ht="15">
      <c r="A345" s="129"/>
      <c r="B345" s="273"/>
      <c r="C345" s="98"/>
      <c r="D345" s="98"/>
      <c r="E345" s="275"/>
    </row>
    <row r="346" spans="1:5" ht="15">
      <c r="A346" s="129"/>
      <c r="B346" s="273"/>
      <c r="C346" s="98"/>
      <c r="D346" s="98"/>
      <c r="E346" s="275"/>
    </row>
    <row r="347" spans="1:5" ht="15">
      <c r="A347" s="129"/>
      <c r="B347" s="273"/>
      <c r="C347" s="98"/>
      <c r="D347" s="98"/>
      <c r="E347" s="275"/>
    </row>
    <row r="348" spans="1:5" ht="15">
      <c r="A348" s="129"/>
      <c r="B348" s="273"/>
      <c r="C348" s="98"/>
      <c r="D348" s="98"/>
      <c r="E348" s="275"/>
    </row>
    <row r="349" spans="1:5" ht="15">
      <c r="A349" s="129"/>
      <c r="B349" s="273"/>
      <c r="C349" s="98"/>
      <c r="D349" s="98"/>
      <c r="E349" s="275"/>
    </row>
    <row r="350" spans="1:5" ht="15">
      <c r="A350" s="129"/>
      <c r="B350" s="273"/>
      <c r="C350" s="98"/>
      <c r="D350" s="98"/>
      <c r="E350" s="275"/>
    </row>
    <row r="351" spans="1:5" ht="15">
      <c r="A351" s="129"/>
      <c r="B351" s="273"/>
      <c r="C351" s="98"/>
      <c r="D351" s="98"/>
      <c r="E351" s="275"/>
    </row>
    <row r="352" spans="1:5" ht="15">
      <c r="A352" s="129"/>
      <c r="B352" s="273"/>
      <c r="C352" s="98"/>
      <c r="D352" s="98"/>
      <c r="E352" s="275"/>
    </row>
    <row r="353" spans="1:5" ht="15">
      <c r="A353" s="129"/>
      <c r="B353" s="273"/>
      <c r="C353" s="98"/>
      <c r="D353" s="98"/>
      <c r="E353" s="275"/>
    </row>
    <row r="354" spans="1:5" ht="15">
      <c r="A354" s="129"/>
      <c r="B354" s="273"/>
      <c r="C354" s="98"/>
      <c r="D354" s="98"/>
      <c r="E354" s="275"/>
    </row>
    <row r="355" spans="1:5" ht="15">
      <c r="A355" s="129"/>
      <c r="B355" s="273"/>
      <c r="C355" s="98"/>
      <c r="D355" s="98"/>
      <c r="E355" s="275"/>
    </row>
    <row r="356" spans="1:5" ht="15">
      <c r="A356" s="129"/>
      <c r="B356" s="273"/>
      <c r="C356" s="98"/>
      <c r="D356" s="98"/>
      <c r="E356" s="275"/>
    </row>
    <row r="357" spans="1:5" ht="15">
      <c r="A357" s="129"/>
      <c r="B357" s="273"/>
      <c r="C357" s="98"/>
      <c r="D357" s="98"/>
      <c r="E357" s="275"/>
    </row>
    <row r="358" spans="1:5" ht="15">
      <c r="A358" s="129"/>
      <c r="B358" s="273"/>
      <c r="C358" s="98"/>
      <c r="D358" s="98"/>
      <c r="E358" s="275"/>
    </row>
    <row r="359" spans="1:5" ht="15">
      <c r="A359" s="129"/>
      <c r="B359" s="273"/>
      <c r="C359" s="98"/>
      <c r="D359" s="98"/>
      <c r="E359" s="275"/>
    </row>
    <row r="360" spans="1:5" ht="15">
      <c r="A360" s="129"/>
      <c r="B360" s="273"/>
      <c r="C360" s="98"/>
      <c r="D360" s="98"/>
      <c r="E360" s="275"/>
    </row>
    <row r="361" spans="1:5" ht="15">
      <c r="A361" s="129"/>
      <c r="B361" s="273"/>
      <c r="C361" s="98"/>
      <c r="D361" s="98"/>
      <c r="E361" s="275"/>
    </row>
    <row r="362" spans="1:5" ht="15">
      <c r="A362" s="129"/>
      <c r="B362" s="273"/>
      <c r="C362" s="98"/>
      <c r="D362" s="98"/>
      <c r="E362" s="275"/>
    </row>
    <row r="363" spans="1:5" ht="15">
      <c r="A363" s="129"/>
      <c r="B363" s="273"/>
      <c r="C363" s="98"/>
      <c r="D363" s="98"/>
      <c r="E363" s="275"/>
    </row>
    <row r="364" spans="1:5" ht="15">
      <c r="A364" s="129"/>
      <c r="B364" s="273"/>
      <c r="C364" s="98"/>
      <c r="D364" s="98"/>
      <c r="E364" s="275"/>
    </row>
    <row r="365" spans="1:5" ht="15">
      <c r="A365" s="129"/>
      <c r="B365" s="273"/>
      <c r="C365" s="98"/>
      <c r="D365" s="98"/>
      <c r="E365" s="275"/>
    </row>
    <row r="366" spans="1:5" ht="15">
      <c r="A366" s="129"/>
      <c r="B366" s="273"/>
      <c r="C366" s="98"/>
      <c r="D366" s="98"/>
      <c r="E366" s="275"/>
    </row>
    <row r="367" spans="1:5" ht="15">
      <c r="A367" s="129"/>
      <c r="B367" s="273"/>
      <c r="C367" s="98"/>
      <c r="D367" s="98"/>
      <c r="E367" s="275"/>
    </row>
    <row r="368" spans="1:5" ht="15">
      <c r="A368" s="129"/>
      <c r="B368" s="273"/>
      <c r="C368" s="98"/>
      <c r="D368" s="98"/>
      <c r="E368" s="275"/>
    </row>
    <row r="369" spans="1:5" ht="15">
      <c r="A369" s="129"/>
      <c r="B369" s="273"/>
      <c r="C369" s="98"/>
      <c r="D369" s="98"/>
      <c r="E369" s="275"/>
    </row>
    <row r="370" spans="1:5" ht="15">
      <c r="A370" s="129"/>
      <c r="B370" s="273"/>
      <c r="C370" s="98"/>
      <c r="D370" s="98"/>
      <c r="E370" s="275"/>
    </row>
    <row r="371" spans="1:5" ht="15">
      <c r="A371" s="129"/>
      <c r="B371" s="273"/>
      <c r="C371" s="98"/>
      <c r="D371" s="98"/>
      <c r="E371" s="275"/>
    </row>
    <row r="372" spans="1:5" ht="15">
      <c r="A372" s="129"/>
      <c r="B372" s="273"/>
      <c r="C372" s="98"/>
      <c r="D372" s="98"/>
      <c r="E372" s="275"/>
    </row>
    <row r="373" spans="1:5" ht="15">
      <c r="A373" s="129"/>
      <c r="B373" s="273"/>
      <c r="C373" s="98"/>
      <c r="D373" s="98"/>
      <c r="E373" s="275"/>
    </row>
    <row r="374" spans="1:5" ht="15">
      <c r="A374" s="129"/>
      <c r="B374" s="273"/>
      <c r="C374" s="98"/>
      <c r="D374" s="98"/>
      <c r="E374" s="275"/>
    </row>
    <row r="375" spans="1:5" ht="15">
      <c r="A375" s="129"/>
      <c r="B375" s="273"/>
      <c r="C375" s="98"/>
      <c r="D375" s="98"/>
      <c r="E375" s="275"/>
    </row>
    <row r="376" spans="1:5" ht="15">
      <c r="A376" s="129"/>
      <c r="B376" s="273"/>
      <c r="C376" s="98"/>
      <c r="D376" s="98"/>
      <c r="E376" s="275"/>
    </row>
    <row r="377" spans="1:5" ht="15">
      <c r="A377" s="129"/>
      <c r="B377" s="273"/>
      <c r="C377" s="98"/>
      <c r="D377" s="98"/>
      <c r="E377" s="275"/>
    </row>
    <row r="378" spans="1:5" ht="15">
      <c r="A378" s="129"/>
      <c r="B378" s="273"/>
      <c r="C378" s="98"/>
      <c r="D378" s="98"/>
      <c r="E378" s="275"/>
    </row>
    <row r="379" spans="1:5" ht="15">
      <c r="A379" s="129"/>
      <c r="B379" s="273"/>
      <c r="C379" s="98"/>
      <c r="D379" s="98"/>
      <c r="E379" s="275"/>
    </row>
    <row r="380" spans="1:5" ht="15">
      <c r="A380" s="129"/>
      <c r="B380" s="273"/>
      <c r="C380" s="98"/>
      <c r="D380" s="98"/>
      <c r="E380" s="275"/>
    </row>
    <row r="381" spans="1:5" ht="15">
      <c r="A381" s="129"/>
      <c r="B381" s="273"/>
      <c r="C381" s="98"/>
      <c r="D381" s="98"/>
      <c r="E381" s="275"/>
    </row>
    <row r="382" spans="1:5" ht="15">
      <c r="A382" s="129"/>
      <c r="B382" s="273"/>
      <c r="C382" s="98"/>
      <c r="D382" s="98"/>
      <c r="E382" s="275"/>
    </row>
    <row r="383" spans="1:5" ht="15">
      <c r="A383" s="129"/>
      <c r="B383" s="273"/>
      <c r="C383" s="98"/>
      <c r="D383" s="98"/>
      <c r="E383" s="275"/>
    </row>
    <row r="384" spans="1:5" ht="15">
      <c r="A384" s="129"/>
      <c r="B384" s="273"/>
      <c r="C384" s="98"/>
      <c r="D384" s="98"/>
      <c r="E384" s="275"/>
    </row>
    <row r="385" spans="1:5" ht="15">
      <c r="A385" s="129"/>
      <c r="B385" s="273"/>
      <c r="C385" s="98"/>
      <c r="D385" s="98"/>
      <c r="E385" s="275"/>
    </row>
    <row r="386" spans="1:5" ht="15">
      <c r="A386" s="129"/>
      <c r="B386" s="273"/>
      <c r="C386" s="98"/>
      <c r="D386" s="98"/>
      <c r="E386" s="275"/>
    </row>
    <row r="387" spans="1:5" ht="15">
      <c r="A387" s="129"/>
      <c r="B387" s="273"/>
      <c r="C387" s="98"/>
      <c r="D387" s="98"/>
      <c r="E387" s="275"/>
    </row>
    <row r="388" spans="1:5" ht="15">
      <c r="A388" s="129"/>
      <c r="B388" s="273"/>
      <c r="C388" s="98"/>
      <c r="D388" s="98"/>
      <c r="E388" s="275"/>
    </row>
    <row r="389" spans="1:5" ht="15">
      <c r="A389" s="129"/>
      <c r="B389" s="273"/>
      <c r="C389" s="98"/>
      <c r="D389" s="98"/>
      <c r="E389" s="275"/>
    </row>
    <row r="390" spans="1:5" ht="15">
      <c r="A390" s="129"/>
      <c r="B390" s="273"/>
      <c r="C390" s="98"/>
      <c r="D390" s="98"/>
      <c r="E390" s="275"/>
    </row>
    <row r="391" spans="1:5" ht="15">
      <c r="A391" s="129"/>
      <c r="B391" s="273"/>
      <c r="C391" s="98"/>
      <c r="D391" s="98"/>
      <c r="E391" s="275"/>
    </row>
    <row r="392" spans="1:5" ht="15">
      <c r="A392" s="129"/>
      <c r="B392" s="273"/>
      <c r="C392" s="98"/>
      <c r="D392" s="98"/>
      <c r="E392" s="275"/>
    </row>
    <row r="393" spans="1:5" ht="15">
      <c r="A393" s="129"/>
      <c r="B393" s="273"/>
      <c r="C393" s="98"/>
      <c r="D393" s="98"/>
      <c r="E393" s="275"/>
    </row>
    <row r="394" spans="1:5" ht="15">
      <c r="A394" s="129"/>
      <c r="B394" s="273"/>
      <c r="C394" s="98"/>
      <c r="D394" s="98"/>
      <c r="E394" s="275"/>
    </row>
    <row r="395" spans="1:5" ht="15">
      <c r="A395" s="129"/>
      <c r="B395" s="273"/>
      <c r="C395" s="98"/>
      <c r="D395" s="98"/>
      <c r="E395" s="275"/>
    </row>
    <row r="396" spans="1:5" ht="15">
      <c r="A396" s="129"/>
      <c r="B396" s="273"/>
      <c r="C396" s="98"/>
      <c r="D396" s="98"/>
      <c r="E396" s="275"/>
    </row>
    <row r="397" spans="1:5" ht="15">
      <c r="A397" s="129"/>
      <c r="B397" s="273"/>
      <c r="C397" s="98"/>
      <c r="D397" s="98"/>
      <c r="E397" s="275"/>
    </row>
    <row r="398" spans="1:5" ht="15">
      <c r="A398" s="129"/>
      <c r="B398" s="273"/>
      <c r="C398" s="98"/>
      <c r="D398" s="98"/>
      <c r="E398" s="275"/>
    </row>
    <row r="399" spans="1:5" ht="15">
      <c r="A399" s="129"/>
      <c r="B399" s="273"/>
      <c r="C399" s="98"/>
      <c r="D399" s="98"/>
      <c r="E399" s="275"/>
    </row>
    <row r="400" spans="1:5" ht="15">
      <c r="A400" s="129"/>
      <c r="B400" s="273"/>
      <c r="C400" s="98"/>
      <c r="D400" s="98"/>
      <c r="E400" s="275"/>
    </row>
    <row r="401" spans="1:5" ht="15">
      <c r="A401" s="129"/>
      <c r="B401" s="273"/>
      <c r="C401" s="98"/>
      <c r="D401" s="98"/>
      <c r="E401" s="275"/>
    </row>
    <row r="402" spans="1:5" ht="15">
      <c r="A402" s="129"/>
      <c r="B402" s="273"/>
      <c r="C402" s="98"/>
      <c r="D402" s="98"/>
      <c r="E402" s="275"/>
    </row>
    <row r="403" spans="1:5" ht="15">
      <c r="A403" s="129"/>
      <c r="B403" s="273"/>
      <c r="C403" s="98"/>
      <c r="D403" s="98"/>
      <c r="E403" s="275"/>
    </row>
    <row r="404" spans="1:5" ht="15">
      <c r="A404" s="129"/>
      <c r="B404" s="273"/>
      <c r="C404" s="98"/>
      <c r="D404" s="98"/>
      <c r="E404" s="275"/>
    </row>
    <row r="405" spans="1:5" ht="15">
      <c r="A405" s="129"/>
      <c r="B405" s="273"/>
      <c r="C405" s="98"/>
      <c r="D405" s="98"/>
      <c r="E405" s="275"/>
    </row>
    <row r="406" spans="1:5" ht="15">
      <c r="A406" s="129"/>
      <c r="B406" s="273"/>
      <c r="C406" s="98"/>
      <c r="D406" s="98"/>
      <c r="E406" s="275"/>
    </row>
    <row r="407" spans="1:5" ht="15">
      <c r="A407" s="129"/>
      <c r="B407" s="273"/>
      <c r="C407" s="98"/>
      <c r="D407" s="98"/>
      <c r="E407" s="275"/>
    </row>
    <row r="408" spans="1:5" ht="15">
      <c r="A408" s="129"/>
      <c r="B408" s="273"/>
      <c r="C408" s="98"/>
      <c r="D408" s="98"/>
      <c r="E408" s="275"/>
    </row>
    <row r="409" spans="1:5" ht="15">
      <c r="A409" s="129"/>
      <c r="B409" s="273"/>
      <c r="C409" s="98"/>
      <c r="D409" s="98"/>
      <c r="E409" s="275"/>
    </row>
    <row r="410" spans="1:5" ht="15">
      <c r="A410" s="129"/>
      <c r="B410" s="273"/>
      <c r="C410" s="98"/>
      <c r="D410" s="98"/>
      <c r="E410" s="275"/>
    </row>
    <row r="411" spans="1:5" ht="15">
      <c r="A411" s="129"/>
      <c r="B411" s="273"/>
      <c r="C411" s="98"/>
      <c r="D411" s="98"/>
      <c r="E411" s="275"/>
    </row>
    <row r="412" spans="1:5" ht="15">
      <c r="A412" s="129"/>
      <c r="B412" s="273"/>
      <c r="C412" s="98"/>
      <c r="D412" s="98"/>
      <c r="E412" s="275"/>
    </row>
    <row r="413" spans="1:5" ht="15">
      <c r="A413" s="129"/>
      <c r="B413" s="273"/>
      <c r="C413" s="98"/>
      <c r="D413" s="98"/>
      <c r="E413" s="275"/>
    </row>
    <row r="414" spans="1:5" ht="15">
      <c r="A414" s="129"/>
      <c r="B414" s="273"/>
      <c r="C414" s="98"/>
      <c r="D414" s="98"/>
      <c r="E414" s="275"/>
    </row>
    <row r="415" spans="1:5" ht="15">
      <c r="A415" s="129"/>
      <c r="B415" s="273"/>
      <c r="C415" s="98"/>
      <c r="D415" s="98"/>
      <c r="E415" s="275"/>
    </row>
    <row r="416" spans="1:5" ht="15">
      <c r="A416" s="129"/>
      <c r="B416" s="273"/>
      <c r="C416" s="98"/>
      <c r="D416" s="98"/>
      <c r="E416" s="275"/>
    </row>
    <row r="417" spans="1:5" ht="15">
      <c r="A417" s="129"/>
      <c r="B417" s="273"/>
      <c r="C417" s="98"/>
      <c r="D417" s="98"/>
      <c r="E417" s="275"/>
    </row>
    <row r="418" spans="1:5" ht="15">
      <c r="A418" s="129"/>
      <c r="B418" s="273"/>
      <c r="C418" s="98"/>
      <c r="D418" s="98"/>
      <c r="E418" s="275"/>
    </row>
    <row r="419" spans="1:5" ht="15">
      <c r="A419" s="129"/>
      <c r="B419" s="273"/>
      <c r="C419" s="98"/>
      <c r="D419" s="98"/>
      <c r="E419" s="275"/>
    </row>
    <row r="420" spans="1:5" ht="15">
      <c r="A420" s="129"/>
      <c r="B420" s="273"/>
      <c r="C420" s="98"/>
      <c r="D420" s="98"/>
      <c r="E420" s="275"/>
    </row>
    <row r="421" spans="1:5" ht="15">
      <c r="A421" s="129"/>
      <c r="B421" s="273"/>
      <c r="C421" s="98"/>
      <c r="D421" s="98"/>
      <c r="E421" s="275"/>
    </row>
    <row r="422" spans="1:5" ht="15">
      <c r="A422" s="129"/>
      <c r="B422" s="273"/>
      <c r="C422" s="98"/>
      <c r="D422" s="98"/>
      <c r="E422" s="275"/>
    </row>
    <row r="423" spans="1:5" ht="15">
      <c r="A423" s="129"/>
      <c r="B423" s="273"/>
      <c r="C423" s="98"/>
      <c r="D423" s="98"/>
      <c r="E423" s="275"/>
    </row>
    <row r="424" spans="1:5" ht="15">
      <c r="A424" s="129"/>
      <c r="B424" s="273"/>
      <c r="C424" s="98"/>
      <c r="D424" s="98"/>
      <c r="E424" s="275"/>
    </row>
    <row r="425" spans="1:5" ht="15">
      <c r="A425" s="129"/>
      <c r="B425" s="273"/>
      <c r="C425" s="98"/>
      <c r="D425" s="98"/>
      <c r="E425" s="275"/>
    </row>
    <row r="426" spans="1:5" ht="15">
      <c r="A426" s="129"/>
      <c r="B426" s="273"/>
      <c r="C426" s="98"/>
      <c r="D426" s="98"/>
      <c r="E426" s="275"/>
    </row>
    <row r="427" spans="1:5" ht="15">
      <c r="A427" s="129"/>
      <c r="B427" s="273"/>
      <c r="C427" s="98"/>
      <c r="D427" s="98"/>
      <c r="E427" s="275"/>
    </row>
    <row r="428" spans="1:5" ht="15">
      <c r="A428" s="129"/>
      <c r="B428" s="273"/>
      <c r="C428" s="98"/>
      <c r="D428" s="98"/>
      <c r="E428" s="275"/>
    </row>
    <row r="429" spans="1:5" ht="15">
      <c r="A429" s="129"/>
      <c r="B429" s="273"/>
      <c r="C429" s="98"/>
      <c r="D429" s="98"/>
      <c r="E429" s="275"/>
    </row>
    <row r="430" spans="1:5" ht="15">
      <c r="A430" s="129"/>
      <c r="B430" s="273"/>
      <c r="C430" s="98"/>
      <c r="D430" s="98"/>
      <c r="E430" s="275"/>
    </row>
    <row r="431" spans="1:5" ht="15">
      <c r="A431" s="129"/>
      <c r="B431" s="273"/>
      <c r="C431" s="98"/>
      <c r="D431" s="98"/>
      <c r="E431" s="275"/>
    </row>
    <row r="432" spans="1:5" ht="15">
      <c r="A432" s="129"/>
      <c r="B432" s="273"/>
      <c r="C432" s="98"/>
      <c r="D432" s="98"/>
      <c r="E432" s="275"/>
    </row>
    <row r="433" spans="1:5" ht="15">
      <c r="A433" s="129"/>
      <c r="B433" s="273"/>
      <c r="C433" s="98"/>
      <c r="D433" s="98"/>
      <c r="E433" s="275"/>
    </row>
    <row r="434" spans="1:5" ht="15">
      <c r="A434" s="129"/>
      <c r="B434" s="273"/>
      <c r="C434" s="98"/>
      <c r="D434" s="98"/>
      <c r="E434" s="275"/>
    </row>
    <row r="435" spans="1:5" ht="15">
      <c r="A435" s="129"/>
      <c r="B435" s="273"/>
      <c r="C435" s="98"/>
      <c r="D435" s="98"/>
      <c r="E435" s="275"/>
    </row>
    <row r="436" spans="1:5" ht="15">
      <c r="A436" s="129"/>
      <c r="B436" s="273"/>
      <c r="C436" s="98"/>
      <c r="D436" s="98"/>
      <c r="E436" s="275"/>
    </row>
    <row r="437" spans="1:5" ht="15">
      <c r="A437" s="129"/>
      <c r="B437" s="273"/>
      <c r="C437" s="98"/>
      <c r="D437" s="98"/>
      <c r="E437" s="275"/>
    </row>
    <row r="438" spans="1:5" ht="15">
      <c r="A438" s="129"/>
      <c r="B438" s="273"/>
      <c r="C438" s="98"/>
      <c r="D438" s="98"/>
      <c r="E438" s="275"/>
    </row>
    <row r="439" spans="1:5" ht="15">
      <c r="A439" s="129"/>
      <c r="B439" s="273"/>
      <c r="C439" s="98"/>
      <c r="D439" s="98"/>
      <c r="E439" s="275"/>
    </row>
    <row r="440" spans="1:5" ht="15">
      <c r="A440" s="129"/>
      <c r="B440" s="273"/>
      <c r="C440" s="98"/>
      <c r="D440" s="98"/>
      <c r="E440" s="275"/>
    </row>
    <row r="441" spans="1:5" ht="15">
      <c r="A441" s="129"/>
      <c r="B441" s="273"/>
      <c r="C441" s="98"/>
      <c r="D441" s="98"/>
      <c r="E441" s="275"/>
    </row>
    <row r="442" spans="1:5" ht="15">
      <c r="A442" s="129"/>
      <c r="B442" s="273"/>
      <c r="C442" s="98"/>
      <c r="D442" s="98"/>
      <c r="E442" s="275"/>
    </row>
    <row r="443" spans="1:5" ht="15">
      <c r="A443" s="129"/>
      <c r="B443" s="273"/>
      <c r="C443" s="98"/>
      <c r="D443" s="98"/>
      <c r="E443" s="275"/>
    </row>
    <row r="444" spans="1:5" ht="15">
      <c r="A444" s="129"/>
      <c r="B444" s="273"/>
      <c r="C444" s="98"/>
      <c r="D444" s="98"/>
      <c r="E444" s="275"/>
    </row>
    <row r="445" spans="1:5" ht="15">
      <c r="A445" s="129"/>
      <c r="B445" s="273"/>
      <c r="C445" s="98"/>
      <c r="D445" s="98"/>
      <c r="E445" s="275"/>
    </row>
    <row r="446" spans="1:5" ht="15">
      <c r="A446" s="129"/>
      <c r="B446" s="273"/>
      <c r="C446" s="98"/>
      <c r="D446" s="98"/>
      <c r="E446" s="275"/>
    </row>
    <row r="447" spans="1:5" ht="15">
      <c r="A447" s="129"/>
      <c r="B447" s="273"/>
      <c r="C447" s="98"/>
      <c r="D447" s="98"/>
      <c r="E447" s="275"/>
    </row>
    <row r="448" spans="1:5" ht="15">
      <c r="A448" s="129"/>
      <c r="B448" s="273"/>
      <c r="C448" s="98"/>
      <c r="D448" s="98"/>
      <c r="E448" s="275"/>
    </row>
    <row r="449" spans="1:5" ht="15">
      <c r="A449" s="129"/>
      <c r="B449" s="273"/>
      <c r="C449" s="98"/>
      <c r="D449" s="98"/>
      <c r="E449" s="275"/>
    </row>
    <row r="450" spans="1:5" ht="15">
      <c r="A450" s="129"/>
      <c r="B450" s="273"/>
      <c r="C450" s="98"/>
      <c r="D450" s="98"/>
      <c r="E450" s="275"/>
    </row>
    <row r="451" spans="1:5" ht="15">
      <c r="A451" s="129"/>
      <c r="B451" s="273"/>
      <c r="C451" s="98"/>
      <c r="D451" s="98"/>
      <c r="E451" s="275"/>
    </row>
    <row r="452" spans="1:5" ht="15">
      <c r="A452" s="129"/>
      <c r="B452" s="273"/>
      <c r="C452" s="98"/>
      <c r="D452" s="98"/>
      <c r="E452" s="275"/>
    </row>
    <row r="453" spans="1:5" ht="15">
      <c r="A453" s="129"/>
      <c r="B453" s="273"/>
      <c r="C453" s="98"/>
      <c r="D453" s="98"/>
      <c r="E453" s="275"/>
    </row>
    <row r="454" spans="1:5" ht="15">
      <c r="A454" s="129"/>
      <c r="B454" s="273"/>
      <c r="C454" s="98"/>
      <c r="D454" s="98"/>
      <c r="E454" s="275"/>
    </row>
    <row r="455" spans="1:5" ht="15">
      <c r="A455" s="129"/>
      <c r="B455" s="273"/>
      <c r="C455" s="98"/>
      <c r="D455" s="98"/>
      <c r="E455" s="275"/>
    </row>
    <row r="456" spans="1:5" ht="15">
      <c r="A456" s="129"/>
      <c r="B456" s="273"/>
      <c r="C456" s="98"/>
      <c r="D456" s="98"/>
      <c r="E456" s="275"/>
    </row>
    <row r="457" spans="1:5" ht="15">
      <c r="A457" s="129"/>
      <c r="B457" s="273"/>
      <c r="C457" s="98"/>
      <c r="D457" s="98"/>
      <c r="E457" s="275"/>
    </row>
    <row r="458" spans="1:5" ht="15">
      <c r="A458" s="129"/>
      <c r="B458" s="273"/>
      <c r="C458" s="98"/>
      <c r="D458" s="98"/>
      <c r="E458" s="275"/>
    </row>
    <row r="459" spans="1:5" ht="15">
      <c r="A459" s="129"/>
      <c r="B459" s="273"/>
      <c r="C459" s="98"/>
      <c r="D459" s="98"/>
      <c r="E459" s="275"/>
    </row>
    <row r="460" spans="1:5" ht="15">
      <c r="A460" s="129"/>
      <c r="B460" s="273"/>
      <c r="C460" s="98"/>
      <c r="D460" s="98"/>
      <c r="E460" s="275"/>
    </row>
    <row r="461" spans="1:5" ht="15">
      <c r="A461" s="129"/>
      <c r="B461" s="273"/>
      <c r="C461" s="98"/>
      <c r="D461" s="98"/>
      <c r="E461" s="275"/>
    </row>
    <row r="462" spans="1:5" ht="15">
      <c r="A462" s="129"/>
      <c r="B462" s="273"/>
      <c r="C462" s="98"/>
      <c r="D462" s="98"/>
      <c r="E462" s="275"/>
    </row>
    <row r="463" spans="1:5" ht="15">
      <c r="A463" s="129"/>
      <c r="B463" s="273"/>
      <c r="C463" s="98"/>
      <c r="D463" s="98"/>
      <c r="E463" s="275"/>
    </row>
    <row r="464" spans="1:5" ht="15">
      <c r="A464" s="129"/>
      <c r="B464" s="273"/>
      <c r="C464" s="98"/>
      <c r="D464" s="98"/>
      <c r="E464" s="275"/>
    </row>
    <row r="465" spans="1:5" ht="15">
      <c r="A465" s="129"/>
      <c r="B465" s="273"/>
      <c r="C465" s="98"/>
      <c r="D465" s="98"/>
      <c r="E465" s="275"/>
    </row>
    <row r="466" spans="1:5" ht="15">
      <c r="A466" s="129"/>
      <c r="B466" s="273"/>
      <c r="C466" s="98"/>
      <c r="D466" s="98"/>
      <c r="E466" s="275"/>
    </row>
    <row r="467" spans="1:5" ht="15">
      <c r="A467" s="129"/>
      <c r="B467" s="273"/>
      <c r="C467" s="98"/>
      <c r="D467" s="98"/>
      <c r="E467" s="275"/>
    </row>
    <row r="468" spans="1:5" ht="15">
      <c r="A468" s="129"/>
      <c r="B468" s="273"/>
      <c r="C468" s="98"/>
      <c r="D468" s="98"/>
      <c r="E468" s="275"/>
    </row>
    <row r="469" spans="1:5" ht="15">
      <c r="A469" s="129"/>
      <c r="B469" s="273"/>
      <c r="C469" s="98"/>
      <c r="D469" s="98"/>
      <c r="E469" s="275"/>
    </row>
    <row r="470" spans="1:5" ht="15">
      <c r="A470" s="129"/>
      <c r="B470" s="273"/>
      <c r="C470" s="98"/>
      <c r="D470" s="98"/>
      <c r="E470" s="275"/>
    </row>
    <row r="471" spans="1:5" ht="15">
      <c r="A471" s="129"/>
      <c r="B471" s="273"/>
      <c r="C471" s="98"/>
      <c r="D471" s="98"/>
      <c r="E471" s="275"/>
    </row>
    <row r="472" spans="1:5" ht="15">
      <c r="A472" s="129"/>
      <c r="B472" s="273"/>
      <c r="C472" s="98"/>
      <c r="D472" s="98"/>
      <c r="E472" s="275"/>
    </row>
    <row r="473" spans="1:5" ht="15">
      <c r="A473" s="129"/>
      <c r="B473" s="273"/>
      <c r="C473" s="98"/>
      <c r="D473" s="98"/>
      <c r="E473" s="275"/>
    </row>
    <row r="474" spans="1:5" ht="15">
      <c r="A474" s="129"/>
      <c r="B474" s="273"/>
      <c r="C474" s="98"/>
      <c r="D474" s="98"/>
      <c r="E474" s="275"/>
    </row>
    <row r="475" spans="1:5" ht="15">
      <c r="A475" s="129"/>
      <c r="B475" s="273"/>
      <c r="C475" s="98"/>
      <c r="D475" s="98"/>
      <c r="E475" s="275"/>
    </row>
    <row r="476" spans="1:5" ht="15">
      <c r="A476" s="129"/>
      <c r="B476" s="273"/>
      <c r="C476" s="98"/>
      <c r="D476" s="98"/>
      <c r="E476" s="275"/>
    </row>
    <row r="477" spans="1:5" ht="15">
      <c r="A477" s="129"/>
      <c r="B477" s="273"/>
      <c r="C477" s="98"/>
      <c r="D477" s="98"/>
      <c r="E477" s="275"/>
    </row>
    <row r="478" spans="1:5" ht="15">
      <c r="A478" s="129"/>
      <c r="B478" s="273"/>
      <c r="C478" s="98"/>
      <c r="D478" s="98"/>
      <c r="E478" s="275"/>
    </row>
    <row r="479" spans="1:5" ht="15">
      <c r="A479" s="129"/>
      <c r="B479" s="273"/>
      <c r="C479" s="98"/>
      <c r="D479" s="98"/>
      <c r="E479" s="275"/>
    </row>
    <row r="480" spans="1:5" ht="15">
      <c r="A480" s="129"/>
      <c r="B480" s="273"/>
      <c r="C480" s="98"/>
      <c r="D480" s="98"/>
      <c r="E480" s="275"/>
    </row>
    <row r="481" spans="1:5" ht="15">
      <c r="A481" s="129"/>
      <c r="B481" s="273"/>
      <c r="C481" s="98"/>
      <c r="D481" s="98"/>
      <c r="E481" s="275"/>
    </row>
    <row r="482" spans="1:5" ht="15">
      <c r="A482" s="129"/>
      <c r="B482" s="273"/>
      <c r="C482" s="98"/>
      <c r="D482" s="98"/>
      <c r="E482" s="275"/>
    </row>
    <row r="483" spans="1:5" ht="15">
      <c r="A483" s="129"/>
      <c r="B483" s="273"/>
      <c r="C483" s="98"/>
      <c r="D483" s="98"/>
      <c r="E483" s="275"/>
    </row>
    <row r="484" spans="1:5" ht="15">
      <c r="A484" s="129"/>
      <c r="B484" s="273"/>
      <c r="C484" s="98"/>
      <c r="D484" s="98"/>
      <c r="E484" s="275"/>
    </row>
    <row r="485" spans="1:5" ht="15">
      <c r="A485" s="129"/>
      <c r="B485" s="273"/>
      <c r="C485" s="98"/>
      <c r="D485" s="98"/>
      <c r="E485" s="275"/>
    </row>
    <row r="486" spans="1:5" ht="15">
      <c r="A486" s="129"/>
      <c r="B486" s="273"/>
      <c r="C486" s="98"/>
      <c r="D486" s="98"/>
      <c r="E486" s="275"/>
    </row>
    <row r="487" spans="1:5" ht="15">
      <c r="A487" s="129"/>
      <c r="B487" s="273"/>
      <c r="C487" s="98"/>
      <c r="D487" s="98"/>
      <c r="E487" s="275"/>
    </row>
    <row r="488" spans="1:5" ht="15">
      <c r="A488" s="129"/>
      <c r="B488" s="273"/>
      <c r="C488" s="98"/>
      <c r="D488" s="98"/>
      <c r="E488" s="275"/>
    </row>
    <row r="489" spans="1:5" ht="15">
      <c r="A489" s="129"/>
      <c r="B489" s="273"/>
      <c r="C489" s="98"/>
      <c r="D489" s="98"/>
      <c r="E489" s="275"/>
    </row>
    <row r="490" spans="1:5" ht="15">
      <c r="A490" s="129"/>
      <c r="B490" s="273"/>
      <c r="C490" s="98"/>
      <c r="D490" s="98"/>
      <c r="E490" s="275"/>
    </row>
    <row r="491" spans="1:5" ht="15">
      <c r="A491" s="129"/>
      <c r="B491" s="273"/>
      <c r="C491" s="98"/>
      <c r="D491" s="98"/>
      <c r="E491" s="275"/>
    </row>
    <row r="492" spans="1:5" ht="15">
      <c r="A492" s="129"/>
      <c r="B492" s="273"/>
      <c r="C492" s="98"/>
      <c r="D492" s="98"/>
      <c r="E492" s="275"/>
    </row>
    <row r="493" spans="1:5" ht="15">
      <c r="A493" s="129"/>
      <c r="B493" s="273"/>
      <c r="C493" s="98"/>
      <c r="D493" s="98"/>
      <c r="E493" s="275"/>
    </row>
    <row r="494" spans="1:5" ht="15">
      <c r="A494" s="129"/>
      <c r="B494" s="273"/>
      <c r="C494" s="98"/>
      <c r="D494" s="98"/>
      <c r="E494" s="275"/>
    </row>
    <row r="495" spans="1:5" ht="15">
      <c r="A495" s="129"/>
      <c r="B495" s="273"/>
      <c r="C495" s="98"/>
      <c r="D495" s="98"/>
      <c r="E495" s="275"/>
    </row>
    <row r="496" spans="1:5" ht="15">
      <c r="A496" s="129"/>
      <c r="B496" s="273"/>
      <c r="C496" s="98"/>
      <c r="D496" s="98"/>
      <c r="E496" s="275"/>
    </row>
    <row r="497" spans="1:5" ht="15">
      <c r="A497" s="129"/>
      <c r="B497" s="273"/>
      <c r="C497" s="98"/>
      <c r="D497" s="98"/>
      <c r="E497" s="275"/>
    </row>
    <row r="498" spans="1:5" ht="15">
      <c r="A498" s="129"/>
      <c r="B498" s="273"/>
      <c r="C498" s="98"/>
      <c r="D498" s="98"/>
      <c r="E498" s="275"/>
    </row>
    <row r="499" spans="1:5" ht="15">
      <c r="A499" s="129"/>
      <c r="B499" s="273"/>
      <c r="C499" s="98"/>
      <c r="D499" s="98"/>
      <c r="E499" s="275"/>
    </row>
    <row r="500" spans="1:5" ht="15">
      <c r="A500" s="129"/>
      <c r="B500" s="273"/>
      <c r="C500" s="98"/>
      <c r="D500" s="98"/>
      <c r="E500" s="275"/>
    </row>
    <row r="501" spans="1:5" ht="15">
      <c r="A501" s="129"/>
      <c r="B501" s="273"/>
      <c r="C501" s="98"/>
      <c r="D501" s="98"/>
      <c r="E501" s="275"/>
    </row>
    <row r="502" spans="1:5" ht="15">
      <c r="A502" s="129"/>
      <c r="B502" s="273"/>
      <c r="C502" s="98"/>
      <c r="D502" s="98"/>
      <c r="E502" s="275"/>
    </row>
    <row r="503" spans="1:5" ht="15">
      <c r="A503" s="129"/>
      <c r="B503" s="273"/>
      <c r="C503" s="98"/>
      <c r="D503" s="98"/>
      <c r="E503" s="275"/>
    </row>
    <row r="504" spans="1:5" ht="15">
      <c r="A504" s="129"/>
      <c r="B504" s="273"/>
      <c r="C504" s="98"/>
      <c r="D504" s="98"/>
      <c r="E504" s="275"/>
    </row>
    <row r="505" spans="1:5" ht="15">
      <c r="A505" s="129"/>
      <c r="B505" s="273"/>
      <c r="C505" s="98"/>
      <c r="D505" s="98"/>
      <c r="E505" s="275"/>
    </row>
    <row r="506" spans="1:5" ht="15">
      <c r="A506" s="129"/>
      <c r="B506" s="273"/>
      <c r="C506" s="98"/>
      <c r="D506" s="98"/>
      <c r="E506" s="275"/>
    </row>
    <row r="507" spans="1:5" ht="15">
      <c r="A507" s="129"/>
      <c r="B507" s="273"/>
      <c r="C507" s="98"/>
      <c r="D507" s="98"/>
      <c r="E507" s="275"/>
    </row>
    <row r="508" spans="1:5" ht="15">
      <c r="A508" s="129"/>
      <c r="B508" s="273"/>
      <c r="C508" s="98"/>
      <c r="D508" s="98"/>
      <c r="E508" s="275"/>
    </row>
    <row r="509" spans="1:5" ht="15">
      <c r="A509" s="129"/>
      <c r="B509" s="273"/>
      <c r="C509" s="98"/>
      <c r="D509" s="98"/>
      <c r="E509" s="275"/>
    </row>
    <row r="510" spans="1:5" ht="15">
      <c r="A510" s="129"/>
      <c r="B510" s="273"/>
      <c r="C510" s="98"/>
      <c r="D510" s="98"/>
      <c r="E510" s="275"/>
    </row>
    <row r="511" spans="1:5" ht="15">
      <c r="A511" s="129"/>
      <c r="B511" s="273"/>
      <c r="C511" s="98"/>
      <c r="D511" s="98"/>
      <c r="E511" s="275"/>
    </row>
    <row r="512" spans="1:5" ht="15">
      <c r="A512" s="129"/>
      <c r="B512" s="273"/>
      <c r="C512" s="98"/>
      <c r="D512" s="98"/>
      <c r="E512" s="275"/>
    </row>
    <row r="513" spans="1:5" ht="15">
      <c r="A513" s="129"/>
      <c r="B513" s="273"/>
      <c r="C513" s="98"/>
      <c r="D513" s="98"/>
      <c r="E513" s="275"/>
    </row>
    <row r="514" spans="1:5" ht="15">
      <c r="A514" s="129"/>
      <c r="B514" s="273"/>
      <c r="C514" s="98"/>
      <c r="D514" s="98"/>
      <c r="E514" s="275"/>
    </row>
    <row r="515" spans="1:5" ht="15">
      <c r="A515" s="129"/>
      <c r="B515" s="273"/>
      <c r="C515" s="98"/>
      <c r="D515" s="98"/>
      <c r="E515" s="275"/>
    </row>
    <row r="516" spans="1:5" ht="15">
      <c r="A516" s="129"/>
      <c r="B516" s="273"/>
      <c r="C516" s="98"/>
      <c r="D516" s="98"/>
      <c r="E516" s="275"/>
    </row>
    <row r="517" spans="1:5" ht="15">
      <c r="A517" s="129"/>
      <c r="B517" s="273"/>
      <c r="C517" s="98"/>
      <c r="D517" s="98"/>
      <c r="E517" s="275"/>
    </row>
    <row r="518" spans="1:5" ht="15">
      <c r="A518" s="129"/>
      <c r="B518" s="273"/>
      <c r="C518" s="98"/>
      <c r="D518" s="98"/>
      <c r="E518" s="275"/>
    </row>
    <row r="519" spans="1:5" ht="15">
      <c r="A519" s="129"/>
      <c r="B519" s="273"/>
      <c r="C519" s="98"/>
      <c r="D519" s="98"/>
      <c r="E519" s="275"/>
    </row>
    <row r="520" spans="1:5" ht="15">
      <c r="A520" s="129"/>
      <c r="B520" s="273"/>
      <c r="C520" s="98"/>
      <c r="D520" s="98"/>
      <c r="E520" s="275"/>
    </row>
    <row r="521" spans="1:5" ht="15">
      <c r="A521" s="129"/>
      <c r="B521" s="273"/>
      <c r="C521" s="98"/>
      <c r="D521" s="98"/>
      <c r="E521" s="275"/>
    </row>
    <row r="522" spans="1:5" ht="15">
      <c r="A522" s="129"/>
      <c r="B522" s="273"/>
      <c r="C522" s="98"/>
      <c r="D522" s="98"/>
      <c r="E522" s="275"/>
    </row>
    <row r="523" spans="1:5" ht="15">
      <c r="A523" s="129"/>
      <c r="B523" s="273"/>
      <c r="C523" s="98"/>
      <c r="D523" s="98"/>
      <c r="E523" s="275"/>
    </row>
    <row r="524" spans="1:5" ht="15">
      <c r="A524" s="129"/>
      <c r="B524" s="273"/>
      <c r="C524" s="98"/>
      <c r="D524" s="98"/>
      <c r="E524" s="275"/>
    </row>
    <row r="525" spans="1:5" ht="15">
      <c r="A525" s="129"/>
      <c r="B525" s="273"/>
      <c r="C525" s="98"/>
      <c r="D525" s="98"/>
      <c r="E525" s="275"/>
    </row>
    <row r="526" spans="1:5" ht="15">
      <c r="A526" s="129"/>
      <c r="B526" s="273"/>
      <c r="C526" s="98"/>
      <c r="D526" s="98"/>
      <c r="E526" s="275"/>
    </row>
    <row r="527" spans="1:5" ht="15">
      <c r="A527" s="129"/>
      <c r="B527" s="273"/>
      <c r="C527" s="98"/>
      <c r="D527" s="98"/>
      <c r="E527" s="275"/>
    </row>
    <row r="528" spans="1:5" ht="15">
      <c r="A528" s="129"/>
      <c r="B528" s="273"/>
      <c r="C528" s="98"/>
      <c r="D528" s="98"/>
      <c r="E528" s="275"/>
    </row>
    <row r="529" spans="1:5" ht="15">
      <c r="A529" s="129"/>
      <c r="B529" s="273"/>
      <c r="C529" s="98"/>
      <c r="D529" s="98"/>
      <c r="E529" s="275"/>
    </row>
    <row r="530" spans="1:5" ht="15">
      <c r="A530" s="129"/>
      <c r="B530" s="273"/>
      <c r="C530" s="98"/>
      <c r="D530" s="98"/>
      <c r="E530" s="275"/>
    </row>
    <row r="531" spans="1:5" ht="15">
      <c r="A531" s="129"/>
      <c r="B531" s="273"/>
      <c r="C531" s="98"/>
      <c r="D531" s="98"/>
      <c r="E531" s="275"/>
    </row>
    <row r="532" spans="1:5" ht="15">
      <c r="A532" s="129"/>
      <c r="B532" s="273"/>
      <c r="C532" s="98"/>
      <c r="D532" s="98"/>
      <c r="E532" s="275"/>
    </row>
    <row r="533" spans="1:5" ht="15">
      <c r="A533" s="129"/>
      <c r="B533" s="273"/>
      <c r="C533" s="98"/>
      <c r="D533" s="98"/>
      <c r="E533" s="275"/>
    </row>
    <row r="534" spans="1:5" ht="15">
      <c r="A534" s="129"/>
      <c r="B534" s="273"/>
      <c r="C534" s="98"/>
      <c r="D534" s="98"/>
      <c r="E534" s="275"/>
    </row>
    <row r="535" spans="1:5" ht="15">
      <c r="A535" s="129"/>
      <c r="B535" s="273"/>
      <c r="C535" s="98"/>
      <c r="D535" s="98"/>
      <c r="E535" s="275"/>
    </row>
    <row r="536" spans="1:5" ht="15">
      <c r="A536" s="129"/>
      <c r="B536" s="273"/>
      <c r="C536" s="98"/>
      <c r="D536" s="98"/>
      <c r="E536" s="275"/>
    </row>
    <row r="537" spans="1:5" ht="15">
      <c r="A537" s="129"/>
      <c r="B537" s="273"/>
      <c r="C537" s="98"/>
      <c r="D537" s="98"/>
      <c r="E537" s="275"/>
    </row>
    <row r="538" spans="1:5" ht="15">
      <c r="A538" s="129"/>
      <c r="B538" s="273"/>
      <c r="C538" s="98"/>
      <c r="D538" s="98"/>
      <c r="E538" s="275"/>
    </row>
    <row r="539" spans="1:5" ht="15">
      <c r="A539" s="129"/>
      <c r="B539" s="273"/>
      <c r="C539" s="98"/>
      <c r="D539" s="98"/>
      <c r="E539" s="275"/>
    </row>
    <row r="540" spans="1:5" ht="15">
      <c r="A540" s="129"/>
      <c r="B540" s="273"/>
      <c r="C540" s="98"/>
      <c r="D540" s="98"/>
      <c r="E540" s="275"/>
    </row>
    <row r="541" spans="1:5" ht="15">
      <c r="A541" s="129"/>
      <c r="B541" s="273"/>
      <c r="C541" s="98"/>
      <c r="D541" s="98"/>
      <c r="E541" s="275"/>
    </row>
    <row r="542" spans="1:5" ht="15">
      <c r="A542" s="129"/>
      <c r="B542" s="273"/>
      <c r="C542" s="98"/>
      <c r="D542" s="98"/>
      <c r="E542" s="275"/>
    </row>
    <row r="543" spans="1:5" ht="15">
      <c r="A543" s="129"/>
      <c r="B543" s="273"/>
      <c r="C543" s="98"/>
      <c r="D543" s="98"/>
      <c r="E543" s="275"/>
    </row>
    <row r="544" spans="1:5" ht="15">
      <c r="A544" s="129"/>
      <c r="B544" s="273"/>
      <c r="C544" s="98"/>
      <c r="D544" s="98"/>
      <c r="E544" s="275"/>
    </row>
    <row r="545" spans="1:5" ht="15">
      <c r="A545" s="129"/>
      <c r="B545" s="273"/>
      <c r="C545" s="98"/>
      <c r="D545" s="98"/>
      <c r="E545" s="275"/>
    </row>
    <row r="546" spans="1:5" ht="15">
      <c r="A546" s="129"/>
      <c r="B546" s="273"/>
      <c r="C546" s="98"/>
      <c r="D546" s="98"/>
      <c r="E546" s="275"/>
    </row>
    <row r="547" spans="1:5" ht="15">
      <c r="A547" s="129"/>
      <c r="B547" s="273"/>
      <c r="C547" s="98"/>
      <c r="D547" s="98"/>
      <c r="E547" s="275"/>
    </row>
    <row r="548" spans="1:5" ht="15">
      <c r="A548" s="129"/>
      <c r="B548" s="273"/>
      <c r="C548" s="98"/>
      <c r="D548" s="98"/>
      <c r="E548" s="275"/>
    </row>
    <row r="549" spans="1:5" ht="15">
      <c r="A549" s="129"/>
      <c r="B549" s="273"/>
      <c r="C549" s="98"/>
      <c r="D549" s="98"/>
      <c r="E549" s="275"/>
    </row>
    <row r="550" spans="1:5" ht="15">
      <c r="A550" s="129"/>
      <c r="B550" s="273"/>
      <c r="C550" s="98"/>
      <c r="D550" s="98"/>
      <c r="E550" s="275"/>
    </row>
    <row r="551" spans="1:5" ht="15">
      <c r="A551" s="129"/>
      <c r="B551" s="273"/>
      <c r="C551" s="98"/>
      <c r="D551" s="98"/>
      <c r="E551" s="275"/>
    </row>
    <row r="552" spans="1:5" ht="15">
      <c r="A552" s="129"/>
      <c r="B552" s="273"/>
      <c r="C552" s="98"/>
      <c r="D552" s="98"/>
      <c r="E552" s="275"/>
    </row>
    <row r="553" spans="1:5" ht="15">
      <c r="A553" s="129"/>
      <c r="B553" s="273"/>
      <c r="C553" s="98"/>
      <c r="D553" s="98"/>
      <c r="E553" s="275"/>
    </row>
    <row r="554" spans="1:5" ht="15">
      <c r="A554" s="129"/>
      <c r="B554" s="273"/>
      <c r="C554" s="98"/>
      <c r="D554" s="98"/>
      <c r="E554" s="275"/>
    </row>
    <row r="555" spans="1:5" ht="15">
      <c r="A555" s="129"/>
      <c r="B555" s="273"/>
      <c r="C555" s="98"/>
      <c r="D555" s="98"/>
      <c r="E555" s="275"/>
    </row>
    <row r="556" spans="1:5" ht="15">
      <c r="A556" s="129"/>
      <c r="B556" s="273"/>
      <c r="C556" s="98"/>
      <c r="D556" s="98"/>
      <c r="E556" s="275"/>
    </row>
    <row r="557" spans="1:5" ht="15">
      <c r="A557" s="129"/>
      <c r="B557" s="273"/>
      <c r="C557" s="98"/>
      <c r="D557" s="98"/>
      <c r="E557" s="275"/>
    </row>
    <row r="558" spans="1:5" ht="15">
      <c r="A558" s="129"/>
      <c r="B558" s="273"/>
      <c r="C558" s="98"/>
      <c r="D558" s="98"/>
      <c r="E558" s="275"/>
    </row>
    <row r="559" spans="1:5" ht="15">
      <c r="A559" s="129"/>
      <c r="B559" s="273"/>
      <c r="C559" s="98"/>
      <c r="D559" s="98"/>
      <c r="E559" s="275"/>
    </row>
    <row r="560" spans="1:5" ht="15">
      <c r="A560" s="129"/>
      <c r="B560" s="273"/>
      <c r="C560" s="98"/>
      <c r="D560" s="98"/>
      <c r="E560" s="275"/>
    </row>
    <row r="561" spans="1:5" ht="15">
      <c r="A561" s="129"/>
      <c r="B561" s="273"/>
      <c r="C561" s="98"/>
      <c r="D561" s="98"/>
      <c r="E561" s="275"/>
    </row>
    <row r="562" spans="1:5" ht="15">
      <c r="A562" s="129"/>
      <c r="B562" s="273"/>
      <c r="C562" s="98"/>
      <c r="D562" s="98"/>
      <c r="E562" s="275"/>
    </row>
    <row r="563" spans="1:5" ht="15">
      <c r="A563" s="129"/>
      <c r="B563" s="273"/>
      <c r="C563" s="98"/>
      <c r="D563" s="98"/>
      <c r="E563" s="275"/>
    </row>
    <row r="564" spans="1:5" ht="15">
      <c r="A564" s="129"/>
      <c r="B564" s="273"/>
      <c r="C564" s="98"/>
      <c r="D564" s="98"/>
      <c r="E564" s="275"/>
    </row>
    <row r="565" spans="1:5" ht="15">
      <c r="A565" s="129"/>
      <c r="B565" s="273"/>
      <c r="C565" s="98"/>
      <c r="D565" s="98"/>
      <c r="E565" s="275"/>
    </row>
    <row r="566" spans="1:5" ht="15">
      <c r="A566" s="129"/>
      <c r="B566" s="273"/>
      <c r="C566" s="98"/>
      <c r="D566" s="98"/>
      <c r="E566" s="275"/>
    </row>
    <row r="567" spans="1:5" ht="15">
      <c r="A567" s="129"/>
      <c r="B567" s="273"/>
      <c r="C567" s="98"/>
      <c r="D567" s="98"/>
      <c r="E567" s="275"/>
    </row>
    <row r="568" spans="1:5" ht="15">
      <c r="A568" s="129"/>
      <c r="B568" s="273"/>
      <c r="C568" s="98"/>
      <c r="D568" s="98"/>
      <c r="E568" s="275"/>
    </row>
    <row r="569" spans="1:5" ht="15">
      <c r="A569" s="129"/>
      <c r="B569" s="273"/>
      <c r="C569" s="98"/>
      <c r="D569" s="98"/>
      <c r="E569" s="275"/>
    </row>
    <row r="570" spans="1:5" ht="15">
      <c r="A570" s="129"/>
      <c r="B570" s="273"/>
      <c r="C570" s="98"/>
      <c r="D570" s="98"/>
      <c r="E570" s="275"/>
    </row>
    <row r="571" spans="1:5" ht="15">
      <c r="A571" s="129"/>
      <c r="B571" s="273"/>
      <c r="C571" s="98"/>
      <c r="D571" s="98"/>
      <c r="E571" s="275"/>
    </row>
    <row r="572" spans="1:5" ht="15">
      <c r="A572" s="129"/>
      <c r="B572" s="273"/>
      <c r="C572" s="98"/>
      <c r="D572" s="98"/>
      <c r="E572" s="275"/>
    </row>
    <row r="573" spans="1:5" ht="15">
      <c r="A573" s="129"/>
      <c r="B573" s="273"/>
      <c r="C573" s="98"/>
      <c r="D573" s="98"/>
      <c r="E573" s="275"/>
    </row>
    <row r="574" spans="1:5" ht="15">
      <c r="A574" s="129"/>
      <c r="B574" s="273"/>
      <c r="C574" s="98"/>
      <c r="D574" s="98"/>
      <c r="E574" s="275"/>
    </row>
    <row r="575" spans="1:5" ht="15">
      <c r="A575" s="129"/>
      <c r="B575" s="273"/>
      <c r="C575" s="98"/>
      <c r="D575" s="98"/>
      <c r="E575" s="275"/>
    </row>
    <row r="576" spans="1:5" ht="15">
      <c r="A576" s="129"/>
      <c r="B576" s="273"/>
      <c r="C576" s="98"/>
      <c r="D576" s="98"/>
      <c r="E576" s="275"/>
    </row>
    <row r="577" spans="1:5" ht="15">
      <c r="A577" s="129"/>
      <c r="B577" s="273"/>
      <c r="C577" s="98"/>
      <c r="D577" s="98"/>
      <c r="E577" s="275"/>
    </row>
    <row r="578" spans="1:5" ht="15">
      <c r="A578" s="129"/>
      <c r="B578" s="273"/>
      <c r="C578" s="98"/>
      <c r="D578" s="98"/>
      <c r="E578" s="275"/>
    </row>
    <row r="579" spans="1:5" ht="15">
      <c r="A579" s="129"/>
      <c r="B579" s="273"/>
      <c r="C579" s="98"/>
      <c r="D579" s="98"/>
      <c r="E579" s="275"/>
    </row>
    <row r="580" spans="1:5" ht="15">
      <c r="A580" s="129"/>
      <c r="B580" s="273"/>
      <c r="C580" s="98"/>
      <c r="D580" s="98"/>
      <c r="E580" s="275"/>
    </row>
    <row r="581" spans="1:5" ht="15">
      <c r="A581" s="129"/>
      <c r="B581" s="273"/>
      <c r="C581" s="98"/>
      <c r="D581" s="98"/>
      <c r="E581" s="275"/>
    </row>
    <row r="582" spans="1:5" ht="15">
      <c r="A582" s="129"/>
      <c r="B582" s="273"/>
      <c r="C582" s="98"/>
      <c r="D582" s="98"/>
      <c r="E582" s="275"/>
    </row>
    <row r="583" spans="1:5" ht="15">
      <c r="A583" s="129"/>
      <c r="B583" s="273"/>
      <c r="C583" s="98"/>
      <c r="D583" s="98"/>
      <c r="E583" s="275"/>
    </row>
    <row r="584" spans="1:5" ht="15">
      <c r="A584" s="129"/>
      <c r="B584" s="273"/>
      <c r="C584" s="98"/>
      <c r="D584" s="98"/>
      <c r="E584" s="275"/>
    </row>
    <row r="585" spans="1:5" ht="15">
      <c r="A585" s="129"/>
      <c r="B585" s="273"/>
      <c r="C585" s="98"/>
      <c r="D585" s="98"/>
      <c r="E585" s="275"/>
    </row>
    <row r="586" spans="1:5" ht="15">
      <c r="A586" s="129"/>
      <c r="B586" s="273"/>
      <c r="C586" s="98"/>
      <c r="D586" s="98"/>
      <c r="E586" s="275"/>
    </row>
    <row r="587" spans="1:5" ht="15">
      <c r="A587" s="129"/>
      <c r="B587" s="273"/>
      <c r="C587" s="98"/>
      <c r="D587" s="98"/>
      <c r="E587" s="275"/>
    </row>
    <row r="588" spans="1:5" ht="15">
      <c r="A588" s="129"/>
      <c r="B588" s="273"/>
      <c r="C588" s="98"/>
      <c r="D588" s="98"/>
      <c r="E588" s="275"/>
    </row>
    <row r="589" spans="1:5" ht="15">
      <c r="A589" s="129"/>
      <c r="B589" s="273"/>
      <c r="C589" s="98"/>
      <c r="D589" s="98"/>
      <c r="E589" s="275"/>
    </row>
    <row r="590" spans="1:5" ht="15">
      <c r="A590" s="129"/>
      <c r="B590" s="273"/>
      <c r="C590" s="98"/>
      <c r="D590" s="98"/>
      <c r="E590" s="275"/>
    </row>
    <row r="591" spans="1:5" ht="15">
      <c r="A591" s="129"/>
      <c r="B591" s="273"/>
      <c r="C591" s="98"/>
      <c r="D591" s="98"/>
      <c r="E591" s="275"/>
    </row>
    <row r="592" spans="1:5" ht="15">
      <c r="A592" s="129"/>
      <c r="B592" s="273"/>
      <c r="C592" s="98"/>
      <c r="D592" s="98"/>
      <c r="E592" s="275"/>
    </row>
    <row r="593" spans="1:5" ht="15">
      <c r="A593" s="129"/>
      <c r="B593" s="273"/>
      <c r="C593" s="98"/>
      <c r="D593" s="98"/>
      <c r="E593" s="275"/>
    </row>
    <row r="594" spans="1:5" ht="15">
      <c r="A594" s="129"/>
      <c r="B594" s="273"/>
      <c r="C594" s="98"/>
      <c r="D594" s="98"/>
      <c r="E594" s="275"/>
    </row>
    <row r="595" spans="1:5" ht="15">
      <c r="A595" s="129"/>
      <c r="B595" s="273"/>
      <c r="C595" s="98"/>
      <c r="D595" s="98"/>
      <c r="E595" s="275"/>
    </row>
    <row r="596" spans="1:5" ht="15">
      <c r="A596" s="129"/>
      <c r="B596" s="273"/>
      <c r="C596" s="98"/>
      <c r="D596" s="98"/>
      <c r="E596" s="275"/>
    </row>
    <row r="597" spans="1:5" ht="15">
      <c r="A597" s="129"/>
      <c r="B597" s="273"/>
      <c r="C597" s="98"/>
      <c r="D597" s="98"/>
      <c r="E597" s="275"/>
    </row>
    <row r="598" spans="1:5" ht="15">
      <c r="A598" s="129"/>
      <c r="B598" s="273"/>
      <c r="C598" s="98"/>
      <c r="D598" s="98"/>
      <c r="E598" s="275"/>
    </row>
    <row r="599" spans="1:5" ht="15">
      <c r="A599" s="129"/>
      <c r="B599" s="273"/>
      <c r="C599" s="98"/>
      <c r="D599" s="98"/>
      <c r="E599" s="275"/>
    </row>
    <row r="600" spans="1:5" ht="15">
      <c r="A600" s="129"/>
      <c r="B600" s="273"/>
      <c r="C600" s="98"/>
      <c r="D600" s="98"/>
      <c r="E600" s="275"/>
    </row>
    <row r="601" spans="1:5" ht="15">
      <c r="A601" s="129"/>
      <c r="B601" s="273"/>
      <c r="C601" s="98"/>
      <c r="D601" s="98"/>
      <c r="E601" s="275"/>
    </row>
    <row r="602" spans="1:5" ht="15">
      <c r="A602" s="129"/>
      <c r="B602" s="273"/>
      <c r="C602" s="98"/>
      <c r="D602" s="98"/>
      <c r="E602" s="275"/>
    </row>
    <row r="603" spans="1:5" ht="15">
      <c r="A603" s="129"/>
      <c r="B603" s="273"/>
      <c r="C603" s="98"/>
      <c r="D603" s="98"/>
      <c r="E603" s="275"/>
    </row>
    <row r="604" spans="1:5" ht="15">
      <c r="A604" s="129"/>
      <c r="B604" s="273"/>
      <c r="C604" s="98"/>
      <c r="D604" s="98"/>
      <c r="E604" s="275"/>
    </row>
    <row r="605" spans="1:5" ht="15">
      <c r="A605" s="129"/>
      <c r="B605" s="273"/>
      <c r="C605" s="98"/>
      <c r="D605" s="98"/>
      <c r="E605" s="275"/>
    </row>
    <row r="606" spans="1:5" ht="15">
      <c r="A606" s="129"/>
      <c r="B606" s="273"/>
      <c r="C606" s="98"/>
      <c r="D606" s="98"/>
      <c r="E606" s="275"/>
    </row>
    <row r="607" spans="1:5" ht="15">
      <c r="A607" s="129"/>
      <c r="B607" s="273"/>
      <c r="C607" s="98"/>
      <c r="D607" s="98"/>
      <c r="E607" s="275"/>
    </row>
    <row r="608" spans="1:5" ht="15">
      <c r="A608" s="129"/>
      <c r="B608" s="273"/>
      <c r="C608" s="98"/>
      <c r="D608" s="98"/>
      <c r="E608" s="275"/>
    </row>
    <row r="609" spans="1:5" ht="15">
      <c r="A609" s="129"/>
      <c r="B609" s="273"/>
      <c r="C609" s="98"/>
      <c r="D609" s="98"/>
      <c r="E609" s="275"/>
    </row>
    <row r="610" spans="1:5" ht="15">
      <c r="A610" s="129"/>
      <c r="B610" s="273"/>
      <c r="C610" s="98"/>
      <c r="D610" s="98"/>
      <c r="E610" s="275"/>
    </row>
    <row r="611" spans="1:5" ht="15">
      <c r="A611" s="129"/>
      <c r="B611" s="273"/>
      <c r="C611" s="98"/>
      <c r="D611" s="98"/>
      <c r="E611" s="275"/>
    </row>
    <row r="612" spans="1:5" ht="15">
      <c r="A612" s="129"/>
      <c r="B612" s="273"/>
      <c r="C612" s="98"/>
      <c r="D612" s="98"/>
      <c r="E612" s="275"/>
    </row>
    <row r="613" spans="1:5" ht="15">
      <c r="A613" s="129"/>
      <c r="B613" s="273"/>
      <c r="C613" s="98"/>
      <c r="D613" s="98"/>
      <c r="E613" s="275"/>
    </row>
    <row r="614" spans="1:5" ht="15">
      <c r="A614" s="129"/>
      <c r="B614" s="273"/>
      <c r="C614" s="98"/>
      <c r="D614" s="98"/>
      <c r="E614" s="275"/>
    </row>
    <row r="615" spans="1:5" ht="15">
      <c r="A615" s="129"/>
      <c r="B615" s="273"/>
      <c r="C615" s="98"/>
      <c r="D615" s="98"/>
      <c r="E615" s="275"/>
    </row>
    <row r="616" spans="1:5" ht="15">
      <c r="A616" s="129"/>
      <c r="B616" s="273"/>
      <c r="C616" s="98"/>
      <c r="D616" s="98"/>
      <c r="E616" s="275"/>
    </row>
    <row r="617" spans="1:5" ht="15">
      <c r="A617" s="129"/>
      <c r="B617" s="273"/>
      <c r="C617" s="98"/>
      <c r="D617" s="98"/>
      <c r="E617" s="275"/>
    </row>
    <row r="618" spans="1:5" ht="15">
      <c r="A618" s="129"/>
      <c r="B618" s="273"/>
      <c r="C618" s="98"/>
      <c r="D618" s="98"/>
      <c r="E618" s="275"/>
    </row>
    <row r="619" spans="1:5" ht="15">
      <c r="A619" s="129"/>
      <c r="B619" s="273"/>
      <c r="C619" s="98"/>
      <c r="D619" s="98"/>
      <c r="E619" s="275"/>
    </row>
    <row r="620" spans="1:5" ht="15">
      <c r="A620" s="129"/>
      <c r="B620" s="273"/>
      <c r="C620" s="98"/>
      <c r="D620" s="98"/>
      <c r="E620" s="275"/>
    </row>
    <row r="621" spans="1:5" ht="15">
      <c r="A621" s="129"/>
      <c r="B621" s="273"/>
      <c r="C621" s="98"/>
      <c r="D621" s="98"/>
      <c r="E621" s="275"/>
    </row>
    <row r="622" spans="1:5" ht="15">
      <c r="A622" s="129"/>
      <c r="B622" s="273"/>
      <c r="C622" s="98"/>
      <c r="D622" s="98"/>
      <c r="E622" s="275"/>
    </row>
    <row r="623" spans="1:5" ht="15">
      <c r="A623" s="129"/>
      <c r="B623" s="273"/>
      <c r="C623" s="98"/>
      <c r="D623" s="98"/>
      <c r="E623" s="275"/>
    </row>
    <row r="624" spans="1:5" ht="15">
      <c r="A624" s="129"/>
      <c r="B624" s="273"/>
      <c r="C624" s="98"/>
      <c r="D624" s="98"/>
      <c r="E624" s="275"/>
    </row>
    <row r="625" spans="1:5" ht="15">
      <c r="A625" s="129"/>
      <c r="B625" s="273"/>
      <c r="C625" s="98"/>
      <c r="D625" s="98"/>
      <c r="E625" s="275"/>
    </row>
    <row r="626" spans="1:5" ht="15">
      <c r="A626" s="129"/>
      <c r="B626" s="273"/>
      <c r="C626" s="98"/>
      <c r="D626" s="98"/>
      <c r="E626" s="275"/>
    </row>
    <row r="627" spans="1:5" ht="15">
      <c r="A627" s="129"/>
      <c r="B627" s="273"/>
      <c r="C627" s="98"/>
      <c r="D627" s="98"/>
      <c r="E627" s="275"/>
    </row>
    <row r="628" spans="1:5" ht="15">
      <c r="A628" s="129"/>
      <c r="B628" s="273"/>
      <c r="C628" s="98"/>
      <c r="D628" s="98"/>
      <c r="E628" s="275"/>
    </row>
    <row r="629" spans="1:5" ht="15">
      <c r="A629" s="129"/>
      <c r="B629" s="273"/>
      <c r="C629" s="98"/>
      <c r="D629" s="98"/>
      <c r="E629" s="275"/>
    </row>
    <row r="630" spans="1:5" ht="15">
      <c r="A630" s="129"/>
      <c r="B630" s="273"/>
      <c r="C630" s="98"/>
      <c r="D630" s="98"/>
      <c r="E630" s="275"/>
    </row>
    <row r="631" spans="1:5" ht="15">
      <c r="A631" s="129"/>
      <c r="B631" s="273"/>
      <c r="C631" s="98"/>
      <c r="D631" s="98"/>
      <c r="E631" s="275"/>
    </row>
    <row r="632" spans="1:5" ht="15">
      <c r="A632" s="129"/>
      <c r="B632" s="273"/>
      <c r="C632" s="98"/>
      <c r="D632" s="98"/>
      <c r="E632" s="275"/>
    </row>
    <row r="633" spans="1:5" ht="15">
      <c r="A633" s="129"/>
      <c r="B633" s="273"/>
      <c r="C633" s="98"/>
      <c r="D633" s="98"/>
      <c r="E633" s="275"/>
    </row>
    <row r="634" spans="1:5" ht="15">
      <c r="A634" s="129"/>
      <c r="B634" s="273"/>
      <c r="C634" s="98"/>
      <c r="D634" s="98"/>
      <c r="E634" s="275"/>
    </row>
    <row r="635" spans="1:5" ht="15">
      <c r="A635" s="129"/>
      <c r="B635" s="273"/>
      <c r="C635" s="98"/>
      <c r="D635" s="98"/>
      <c r="E635" s="275"/>
    </row>
    <row r="636" spans="1:5" ht="15">
      <c r="A636" s="129"/>
      <c r="B636" s="273"/>
      <c r="C636" s="98"/>
      <c r="D636" s="98"/>
      <c r="E636" s="275"/>
    </row>
    <row r="637" spans="1:5" ht="15">
      <c r="A637" s="129"/>
      <c r="B637" s="273"/>
      <c r="C637" s="98"/>
      <c r="D637" s="98"/>
      <c r="E637" s="275"/>
    </row>
    <row r="638" spans="1:5" ht="15">
      <c r="A638" s="129"/>
      <c r="B638" s="273"/>
      <c r="C638" s="98"/>
      <c r="D638" s="98"/>
      <c r="E638" s="275"/>
    </row>
    <row r="639" spans="1:5" ht="15">
      <c r="A639" s="129"/>
      <c r="B639" s="273"/>
      <c r="C639" s="98"/>
      <c r="D639" s="98"/>
      <c r="E639" s="275"/>
    </row>
    <row r="640" spans="1:5" ht="15">
      <c r="A640" s="129"/>
      <c r="B640" s="273"/>
      <c r="C640" s="98"/>
      <c r="D640" s="98"/>
      <c r="E640" s="275"/>
    </row>
    <row r="641" spans="1:5" ht="15">
      <c r="A641" s="129"/>
      <c r="B641" s="273"/>
      <c r="C641" s="98"/>
      <c r="D641" s="98"/>
      <c r="E641" s="275"/>
    </row>
    <row r="642" spans="1:5" ht="15">
      <c r="A642" s="129"/>
      <c r="B642" s="273"/>
      <c r="C642" s="98"/>
      <c r="D642" s="98"/>
      <c r="E642" s="275"/>
    </row>
    <row r="643" spans="1:5" ht="15">
      <c r="A643" s="129"/>
      <c r="B643" s="273"/>
      <c r="C643" s="98"/>
      <c r="D643" s="98"/>
      <c r="E643" s="275"/>
    </row>
    <row r="644" spans="1:5" ht="15">
      <c r="A644" s="129"/>
      <c r="B644" s="273"/>
      <c r="C644" s="98"/>
      <c r="D644" s="98"/>
      <c r="E644" s="275"/>
    </row>
    <row r="645" spans="1:5" ht="15">
      <c r="A645" s="129"/>
      <c r="B645" s="273"/>
      <c r="C645" s="98"/>
      <c r="D645" s="98"/>
      <c r="E645" s="275"/>
    </row>
    <row r="646" spans="1:5" ht="15">
      <c r="A646" s="129"/>
      <c r="B646" s="273"/>
      <c r="C646" s="98"/>
      <c r="D646" s="98"/>
      <c r="E646" s="275"/>
    </row>
    <row r="647" spans="1:5" ht="15">
      <c r="A647" s="129"/>
      <c r="B647" s="273"/>
      <c r="C647" s="98"/>
      <c r="D647" s="98"/>
      <c r="E647" s="275"/>
    </row>
    <row r="648" spans="1:5" ht="15">
      <c r="A648" s="129"/>
      <c r="B648" s="273"/>
      <c r="C648" s="98"/>
      <c r="D648" s="98"/>
      <c r="E648" s="275"/>
    </row>
    <row r="649" spans="1:5" ht="15">
      <c r="A649" s="129"/>
      <c r="B649" s="273"/>
      <c r="C649" s="98"/>
      <c r="D649" s="98"/>
      <c r="E649" s="275"/>
    </row>
    <row r="650" spans="1:5" ht="15">
      <c r="A650" s="129"/>
      <c r="B650" s="273"/>
      <c r="C650" s="98"/>
      <c r="D650" s="98"/>
      <c r="E650" s="275"/>
    </row>
    <row r="651" spans="1:5" ht="15">
      <c r="A651" s="129"/>
      <c r="B651" s="273"/>
      <c r="C651" s="98"/>
      <c r="D651" s="98"/>
      <c r="E651" s="275"/>
    </row>
    <row r="652" spans="1:5" ht="15">
      <c r="A652" s="129"/>
      <c r="B652" s="273"/>
      <c r="C652" s="98"/>
      <c r="D652" s="98"/>
      <c r="E652" s="275"/>
    </row>
    <row r="653" spans="1:5" ht="15">
      <c r="A653" s="129"/>
      <c r="B653" s="273"/>
      <c r="C653" s="98"/>
      <c r="D653" s="98"/>
      <c r="E653" s="275"/>
    </row>
    <row r="654" spans="1:5" ht="15">
      <c r="A654" s="129"/>
      <c r="B654" s="273"/>
      <c r="C654" s="98"/>
      <c r="D654" s="98"/>
      <c r="E654" s="275"/>
    </row>
    <row r="655" spans="1:5" ht="15">
      <c r="A655" s="129"/>
      <c r="B655" s="273"/>
      <c r="C655" s="98"/>
      <c r="D655" s="98"/>
      <c r="E655" s="275"/>
    </row>
    <row r="656" spans="1:5" ht="15">
      <c r="A656" s="129"/>
      <c r="B656" s="273"/>
      <c r="C656" s="98"/>
      <c r="D656" s="98"/>
      <c r="E656" s="275"/>
    </row>
    <row r="657" spans="1:5" ht="15">
      <c r="A657" s="129"/>
      <c r="B657" s="273"/>
      <c r="C657" s="98"/>
      <c r="D657" s="98"/>
      <c r="E657" s="275"/>
    </row>
    <row r="658" spans="1:5" ht="15">
      <c r="A658" s="129"/>
      <c r="B658" s="273"/>
      <c r="C658" s="98"/>
      <c r="D658" s="98"/>
      <c r="E658" s="275"/>
    </row>
    <row r="659" spans="1:5" ht="15">
      <c r="A659" s="129"/>
      <c r="B659" s="273"/>
      <c r="C659" s="98"/>
      <c r="D659" s="98"/>
      <c r="E659" s="275"/>
    </row>
    <row r="660" spans="1:5" ht="15">
      <c r="A660" s="129"/>
      <c r="B660" s="273"/>
      <c r="C660" s="98"/>
      <c r="D660" s="98"/>
      <c r="E660" s="275"/>
    </row>
    <row r="661" spans="1:5" ht="15">
      <c r="A661" s="129"/>
      <c r="B661" s="273"/>
      <c r="C661" s="98"/>
      <c r="D661" s="98"/>
      <c r="E661" s="275"/>
    </row>
    <row r="662" spans="1:5" ht="15">
      <c r="A662" s="129"/>
      <c r="B662" s="273"/>
      <c r="C662" s="98"/>
      <c r="D662" s="98"/>
      <c r="E662" s="275"/>
    </row>
    <row r="663" spans="1:5" ht="15">
      <c r="A663" s="129"/>
      <c r="B663" s="273"/>
      <c r="C663" s="98"/>
      <c r="D663" s="98"/>
      <c r="E663" s="275"/>
    </row>
    <row r="664" spans="1:5" ht="15">
      <c r="A664" s="129"/>
      <c r="B664" s="273"/>
      <c r="C664" s="98"/>
      <c r="D664" s="98"/>
      <c r="E664" s="275"/>
    </row>
    <row r="665" spans="1:5" ht="15">
      <c r="A665" s="129"/>
      <c r="B665" s="273"/>
      <c r="C665" s="98"/>
      <c r="D665" s="98"/>
      <c r="E665" s="275"/>
    </row>
    <row r="666" spans="1:5" ht="15">
      <c r="A666" s="129"/>
      <c r="B666" s="273"/>
      <c r="C666" s="98"/>
      <c r="D666" s="98"/>
      <c r="E666" s="275"/>
    </row>
    <row r="667" spans="1:5" ht="15">
      <c r="A667" s="129"/>
      <c r="B667" s="273"/>
      <c r="C667" s="98"/>
      <c r="D667" s="98"/>
      <c r="E667" s="275"/>
    </row>
    <row r="668" spans="1:5" ht="15">
      <c r="A668" s="129"/>
      <c r="B668" s="273"/>
      <c r="C668" s="98"/>
      <c r="D668" s="98"/>
      <c r="E668" s="275"/>
    </row>
    <row r="669" spans="1:5" ht="15">
      <c r="A669" s="129"/>
      <c r="B669" s="273"/>
      <c r="C669" s="98"/>
      <c r="D669" s="98"/>
      <c r="E669" s="275"/>
    </row>
    <row r="670" spans="1:5" ht="15">
      <c r="A670" s="129"/>
      <c r="B670" s="273"/>
      <c r="C670" s="98"/>
      <c r="D670" s="98"/>
      <c r="E670" s="275"/>
    </row>
    <row r="671" spans="1:5" ht="15">
      <c r="A671" s="129"/>
      <c r="B671" s="273"/>
      <c r="C671" s="98"/>
      <c r="D671" s="98"/>
      <c r="E671" s="275"/>
    </row>
    <row r="672" spans="1:5" ht="15">
      <c r="A672" s="129"/>
      <c r="B672" s="273"/>
      <c r="C672" s="98"/>
      <c r="D672" s="98"/>
      <c r="E672" s="275"/>
    </row>
    <row r="673" spans="1:5" ht="15">
      <c r="A673" s="129"/>
      <c r="B673" s="273"/>
      <c r="C673" s="98"/>
      <c r="D673" s="98"/>
      <c r="E673" s="275"/>
    </row>
    <row r="674" spans="1:5" ht="15">
      <c r="A674" s="129"/>
      <c r="B674" s="273"/>
      <c r="C674" s="98"/>
      <c r="D674" s="98"/>
      <c r="E674" s="275"/>
    </row>
    <row r="675" spans="1:5" ht="15">
      <c r="A675" s="129"/>
      <c r="B675" s="273"/>
      <c r="C675" s="98"/>
      <c r="D675" s="98"/>
      <c r="E675" s="275"/>
    </row>
    <row r="676" spans="1:5" ht="15">
      <c r="A676" s="129"/>
      <c r="B676" s="273"/>
      <c r="C676" s="98"/>
      <c r="D676" s="98"/>
      <c r="E676" s="275"/>
    </row>
    <row r="677" spans="1:5" ht="15">
      <c r="A677" s="129"/>
      <c r="B677" s="273"/>
      <c r="C677" s="98"/>
      <c r="D677" s="98"/>
      <c r="E677" s="275"/>
    </row>
    <row r="678" spans="1:5" ht="15">
      <c r="A678" s="129"/>
      <c r="B678" s="273"/>
      <c r="C678" s="98"/>
      <c r="D678" s="98"/>
      <c r="E678" s="275"/>
    </row>
    <row r="679" spans="1:5" ht="15">
      <c r="A679" s="129"/>
      <c r="B679" s="273"/>
      <c r="C679" s="98"/>
      <c r="D679" s="98"/>
      <c r="E679" s="275"/>
    </row>
    <row r="680" spans="1:5" ht="15">
      <c r="A680" s="129"/>
      <c r="B680" s="273"/>
      <c r="C680" s="98"/>
      <c r="D680" s="98"/>
      <c r="E680" s="275"/>
    </row>
    <row r="681" spans="1:5" ht="15">
      <c r="A681" s="129"/>
      <c r="B681" s="273"/>
      <c r="C681" s="98"/>
      <c r="D681" s="98"/>
      <c r="E681" s="275"/>
    </row>
    <row r="682" spans="1:5" ht="15">
      <c r="A682" s="129"/>
      <c r="B682" s="273"/>
      <c r="C682" s="98"/>
      <c r="D682" s="98"/>
      <c r="E682" s="275"/>
    </row>
    <row r="683" spans="1:5" ht="15">
      <c r="A683" s="129"/>
      <c r="B683" s="273"/>
      <c r="C683" s="98"/>
      <c r="D683" s="98"/>
      <c r="E683" s="275"/>
    </row>
    <row r="684" spans="1:5" ht="15">
      <c r="A684" s="129"/>
      <c r="B684" s="273"/>
      <c r="C684" s="98"/>
      <c r="D684" s="98"/>
      <c r="E684" s="275"/>
    </row>
    <row r="685" spans="1:5" ht="15">
      <c r="A685" s="129"/>
      <c r="B685" s="273"/>
      <c r="C685" s="98"/>
      <c r="D685" s="98"/>
      <c r="E685" s="275"/>
    </row>
    <row r="686" spans="1:5" ht="15">
      <c r="A686" s="129"/>
      <c r="B686" s="273"/>
      <c r="C686" s="98"/>
      <c r="D686" s="98"/>
      <c r="E686" s="275"/>
    </row>
    <row r="687" spans="1:5" ht="15">
      <c r="A687" s="129"/>
      <c r="B687" s="273"/>
      <c r="C687" s="98"/>
      <c r="D687" s="98"/>
      <c r="E687" s="275"/>
    </row>
    <row r="688" spans="1:5" ht="15">
      <c r="A688" s="129"/>
      <c r="B688" s="273"/>
      <c r="C688" s="98"/>
      <c r="D688" s="98"/>
      <c r="E688" s="275"/>
    </row>
    <row r="689" spans="1:5" ht="15">
      <c r="A689" s="129"/>
      <c r="B689" s="273"/>
      <c r="C689" s="98"/>
      <c r="D689" s="98"/>
      <c r="E689" s="275"/>
    </row>
    <row r="690" spans="1:5" ht="15">
      <c r="A690" s="129"/>
      <c r="B690" s="273"/>
      <c r="C690" s="98"/>
      <c r="D690" s="98"/>
      <c r="E690" s="275"/>
    </row>
    <row r="691" spans="1:5" ht="15">
      <c r="A691" s="129"/>
      <c r="B691" s="273"/>
      <c r="C691" s="98"/>
      <c r="D691" s="98"/>
      <c r="E691" s="275"/>
    </row>
    <row r="692" spans="1:5" ht="15">
      <c r="A692" s="129"/>
      <c r="B692" s="273"/>
      <c r="C692" s="98"/>
      <c r="D692" s="98"/>
      <c r="E692" s="275"/>
    </row>
    <row r="693" spans="1:5" ht="15">
      <c r="A693" s="129"/>
      <c r="B693" s="273"/>
      <c r="C693" s="98"/>
      <c r="D693" s="98"/>
      <c r="E693" s="275"/>
    </row>
    <row r="694" spans="1:5" ht="15">
      <c r="A694" s="129"/>
      <c r="B694" s="273"/>
      <c r="C694" s="98"/>
      <c r="D694" s="98"/>
      <c r="E694" s="275"/>
    </row>
    <row r="695" spans="1:5" ht="15">
      <c r="A695" s="129"/>
      <c r="B695" s="273"/>
      <c r="C695" s="98"/>
      <c r="D695" s="98"/>
      <c r="E695" s="275"/>
    </row>
    <row r="696" spans="1:5" ht="15">
      <c r="A696" s="129"/>
      <c r="B696" s="273"/>
      <c r="C696" s="98"/>
      <c r="D696" s="98"/>
      <c r="E696" s="275"/>
    </row>
    <row r="697" spans="1:5" ht="15">
      <c r="A697" s="129"/>
      <c r="B697" s="273"/>
      <c r="C697" s="98"/>
      <c r="D697" s="98"/>
      <c r="E697" s="275"/>
    </row>
    <row r="698" spans="1:5" ht="15">
      <c r="A698" s="129"/>
      <c r="B698" s="273"/>
      <c r="C698" s="98"/>
      <c r="D698" s="98"/>
      <c r="E698" s="275"/>
    </row>
    <row r="699" spans="1:5" ht="15">
      <c r="A699" s="129"/>
      <c r="B699" s="273"/>
      <c r="C699" s="98"/>
      <c r="D699" s="98"/>
      <c r="E699" s="275"/>
    </row>
    <row r="700" spans="1:5" ht="15">
      <c r="A700" s="129"/>
      <c r="B700" s="273"/>
      <c r="C700" s="98"/>
      <c r="D700" s="98"/>
      <c r="E700" s="275"/>
    </row>
    <row r="701" spans="1:5" ht="15">
      <c r="A701" s="129"/>
      <c r="B701" s="273"/>
      <c r="C701" s="98"/>
      <c r="D701" s="98"/>
      <c r="E701" s="275"/>
    </row>
    <row r="702" spans="1:5" ht="15">
      <c r="A702" s="129"/>
      <c r="B702" s="273"/>
      <c r="C702" s="98"/>
      <c r="D702" s="98"/>
      <c r="E702" s="275"/>
    </row>
    <row r="703" spans="1:5" ht="15">
      <c r="A703" s="129"/>
      <c r="B703" s="273"/>
      <c r="C703" s="98"/>
      <c r="D703" s="98"/>
      <c r="E703" s="275"/>
    </row>
    <row r="704" spans="1:5" ht="15">
      <c r="A704" s="129"/>
      <c r="B704" s="273"/>
      <c r="C704" s="98"/>
      <c r="D704" s="98"/>
      <c r="E704" s="275"/>
    </row>
    <row r="705" spans="1:5" ht="15">
      <c r="A705" s="129"/>
      <c r="B705" s="273"/>
      <c r="C705" s="98"/>
      <c r="D705" s="98"/>
      <c r="E705" s="275"/>
    </row>
    <row r="706" spans="1:5" ht="15">
      <c r="A706" s="129"/>
      <c r="B706" s="273"/>
      <c r="C706" s="98"/>
      <c r="D706" s="98"/>
      <c r="E706" s="275"/>
    </row>
    <row r="707" spans="1:5" ht="15">
      <c r="A707" s="129"/>
      <c r="B707" s="273"/>
      <c r="C707" s="98"/>
      <c r="D707" s="98"/>
      <c r="E707" s="275"/>
    </row>
    <row r="708" spans="1:5" ht="15">
      <c r="A708" s="129"/>
      <c r="B708" s="273"/>
      <c r="C708" s="98"/>
      <c r="D708" s="98"/>
      <c r="E708" s="275"/>
    </row>
    <row r="709" spans="1:5" ht="15">
      <c r="A709" s="129"/>
      <c r="B709" s="273"/>
      <c r="C709" s="98"/>
      <c r="D709" s="98"/>
      <c r="E709" s="275"/>
    </row>
    <row r="710" spans="1:5" ht="15">
      <c r="A710" s="129"/>
      <c r="B710" s="273"/>
      <c r="C710" s="98"/>
      <c r="D710" s="98"/>
      <c r="E710" s="275"/>
    </row>
    <row r="711" spans="1:5" ht="15">
      <c r="A711" s="129"/>
      <c r="B711" s="273"/>
      <c r="C711" s="98"/>
      <c r="D711" s="98"/>
      <c r="E711" s="275"/>
    </row>
    <row r="712" spans="1:5" ht="15">
      <c r="A712" s="129"/>
      <c r="B712" s="273"/>
      <c r="C712" s="98"/>
      <c r="D712" s="98"/>
      <c r="E712" s="275"/>
    </row>
    <row r="713" spans="1:5" ht="15">
      <c r="A713" s="129"/>
      <c r="B713" s="273"/>
      <c r="C713" s="98"/>
      <c r="D713" s="98"/>
      <c r="E713" s="275"/>
    </row>
    <row r="714" spans="1:5" ht="15">
      <c r="A714" s="129"/>
      <c r="B714" s="273"/>
      <c r="C714" s="98"/>
      <c r="D714" s="98"/>
      <c r="E714" s="275"/>
    </row>
    <row r="715" spans="1:5" ht="15">
      <c r="A715" s="129"/>
      <c r="B715" s="273"/>
      <c r="C715" s="98"/>
      <c r="D715" s="98"/>
      <c r="E715" s="275"/>
    </row>
    <row r="716" spans="1:5" ht="15">
      <c r="A716" s="129"/>
      <c r="B716" s="273"/>
      <c r="C716" s="98"/>
      <c r="D716" s="98"/>
      <c r="E716" s="275"/>
    </row>
    <row r="717" spans="1:5" ht="15">
      <c r="A717" s="129"/>
      <c r="B717" s="273"/>
      <c r="C717" s="98"/>
      <c r="D717" s="98"/>
      <c r="E717" s="275"/>
    </row>
    <row r="718" spans="1:5" ht="15">
      <c r="A718" s="129"/>
      <c r="B718" s="273"/>
      <c r="C718" s="98"/>
      <c r="D718" s="98"/>
      <c r="E718" s="275"/>
    </row>
    <row r="719" spans="1:5" ht="15">
      <c r="A719" s="129"/>
      <c r="B719" s="273"/>
      <c r="C719" s="98"/>
      <c r="D719" s="98"/>
      <c r="E719" s="275"/>
    </row>
    <row r="720" spans="1:5" ht="15">
      <c r="A720" s="129"/>
      <c r="B720" s="273"/>
      <c r="C720" s="98"/>
      <c r="D720" s="98"/>
      <c r="E720" s="275"/>
    </row>
    <row r="721" spans="1:5" ht="15">
      <c r="A721" s="129"/>
      <c r="B721" s="273"/>
      <c r="C721" s="98"/>
      <c r="D721" s="98"/>
      <c r="E721" s="275"/>
    </row>
    <row r="722" spans="1:5" ht="15">
      <c r="A722" s="129"/>
      <c r="B722" s="273"/>
      <c r="C722" s="98"/>
      <c r="D722" s="98"/>
      <c r="E722" s="275"/>
    </row>
    <row r="723" spans="1:5" ht="15">
      <c r="A723" s="129"/>
      <c r="B723" s="273"/>
      <c r="C723" s="98"/>
      <c r="D723" s="98"/>
      <c r="E723" s="275"/>
    </row>
    <row r="724" spans="1:5" ht="15">
      <c r="A724" s="129"/>
      <c r="B724" s="273"/>
      <c r="C724" s="98"/>
      <c r="D724" s="98"/>
      <c r="E724" s="275"/>
    </row>
    <row r="725" spans="1:5" ht="15">
      <c r="A725" s="129"/>
      <c r="B725" s="273"/>
      <c r="C725" s="98"/>
      <c r="D725" s="98"/>
      <c r="E725" s="275"/>
    </row>
    <row r="726" spans="1:5" ht="15">
      <c r="A726" s="129"/>
      <c r="B726" s="273"/>
      <c r="C726" s="98"/>
      <c r="D726" s="98"/>
      <c r="E726" s="275"/>
    </row>
    <row r="727" spans="1:5" ht="15">
      <c r="A727" s="129"/>
      <c r="B727" s="273"/>
      <c r="C727" s="98"/>
      <c r="D727" s="98"/>
      <c r="E727" s="275"/>
    </row>
    <row r="728" spans="1:5" ht="15">
      <c r="A728" s="129"/>
      <c r="B728" s="273"/>
      <c r="C728" s="98"/>
      <c r="D728" s="98"/>
      <c r="E728" s="275"/>
    </row>
    <row r="729" spans="1:5" ht="15">
      <c r="A729" s="129"/>
      <c r="B729" s="273"/>
      <c r="C729" s="98"/>
      <c r="D729" s="98"/>
      <c r="E729" s="275"/>
    </row>
    <row r="730" spans="1:5" ht="15">
      <c r="A730" s="129"/>
      <c r="B730" s="273"/>
      <c r="C730" s="98"/>
      <c r="D730" s="98"/>
      <c r="E730" s="275"/>
    </row>
    <row r="731" spans="1:5" ht="15">
      <c r="A731" s="129"/>
      <c r="B731" s="273"/>
      <c r="C731" s="98"/>
      <c r="D731" s="98"/>
      <c r="E731" s="275"/>
    </row>
    <row r="732" spans="1:5" ht="15">
      <c r="A732" s="129"/>
      <c r="B732" s="273"/>
      <c r="C732" s="98"/>
      <c r="D732" s="98"/>
      <c r="E732" s="275"/>
    </row>
    <row r="733" spans="1:5" ht="15">
      <c r="A733" s="129"/>
      <c r="B733" s="273"/>
      <c r="C733" s="98"/>
      <c r="D733" s="98"/>
      <c r="E733" s="275"/>
    </row>
    <row r="734" spans="1:5" ht="15">
      <c r="A734" s="129"/>
      <c r="B734" s="273"/>
      <c r="C734" s="98"/>
      <c r="D734" s="98"/>
      <c r="E734" s="275"/>
    </row>
    <row r="735" spans="1:5" ht="15">
      <c r="A735" s="129"/>
      <c r="B735" s="273"/>
      <c r="C735" s="98"/>
      <c r="D735" s="98"/>
      <c r="E735" s="275"/>
    </row>
    <row r="736" spans="1:5" ht="15">
      <c r="A736" s="129"/>
      <c r="B736" s="273"/>
      <c r="C736" s="98"/>
      <c r="D736" s="98"/>
      <c r="E736" s="275"/>
    </row>
    <row r="737" spans="1:5" ht="15">
      <c r="A737" s="129"/>
      <c r="B737" s="273"/>
      <c r="C737" s="98"/>
      <c r="D737" s="98"/>
      <c r="E737" s="275"/>
    </row>
    <row r="738" spans="1:5" ht="15">
      <c r="A738" s="129"/>
      <c r="B738" s="273"/>
      <c r="C738" s="98"/>
      <c r="D738" s="98"/>
      <c r="E738" s="275"/>
    </row>
    <row r="739" spans="1:5" ht="15">
      <c r="A739" s="129"/>
      <c r="B739" s="273"/>
      <c r="C739" s="98"/>
      <c r="D739" s="98"/>
      <c r="E739" s="275"/>
    </row>
    <row r="740" spans="1:5" ht="15">
      <c r="A740" s="129"/>
      <c r="B740" s="273"/>
      <c r="C740" s="98"/>
      <c r="D740" s="98"/>
      <c r="E740" s="275"/>
    </row>
    <row r="741" spans="1:5" ht="15">
      <c r="A741" s="129"/>
      <c r="B741" s="273"/>
      <c r="C741" s="98"/>
      <c r="D741" s="98"/>
      <c r="E741" s="275"/>
    </row>
    <row r="742" spans="1:5" ht="15">
      <c r="A742" s="129"/>
      <c r="B742" s="273"/>
      <c r="C742" s="98"/>
      <c r="D742" s="98"/>
      <c r="E742" s="275"/>
    </row>
    <row r="743" spans="1:5" ht="15">
      <c r="A743" s="129"/>
      <c r="B743" s="273"/>
      <c r="C743" s="98"/>
      <c r="D743" s="98"/>
      <c r="E743" s="275"/>
    </row>
    <row r="744" spans="1:5" ht="15">
      <c r="A744" s="129"/>
      <c r="B744" s="273"/>
      <c r="C744" s="98"/>
      <c r="D744" s="98"/>
      <c r="E744" s="275"/>
    </row>
    <row r="745" spans="1:5" ht="15">
      <c r="A745" s="129"/>
      <c r="B745" s="273"/>
      <c r="C745" s="98"/>
      <c r="D745" s="98"/>
      <c r="E745" s="275"/>
    </row>
    <row r="746" spans="1:5" ht="15">
      <c r="A746" s="129"/>
      <c r="B746" s="273"/>
      <c r="C746" s="98"/>
      <c r="D746" s="98"/>
      <c r="E746" s="275"/>
    </row>
    <row r="747" spans="1:5" ht="15">
      <c r="A747" s="129"/>
      <c r="B747" s="273"/>
      <c r="C747" s="98"/>
      <c r="D747" s="98"/>
      <c r="E747" s="275"/>
    </row>
    <row r="748" spans="1:5" ht="15">
      <c r="A748" s="129"/>
      <c r="B748" s="273"/>
      <c r="C748" s="98"/>
      <c r="D748" s="98"/>
      <c r="E748" s="275"/>
    </row>
    <row r="749" spans="1:5" ht="15">
      <c r="A749" s="129"/>
      <c r="B749" s="273"/>
      <c r="C749" s="98"/>
      <c r="D749" s="98"/>
      <c r="E749" s="275"/>
    </row>
    <row r="750" spans="1:5" ht="15">
      <c r="A750" s="129"/>
      <c r="B750" s="273"/>
      <c r="C750" s="98"/>
      <c r="D750" s="98"/>
      <c r="E750" s="275"/>
    </row>
    <row r="751" spans="1:5" ht="15">
      <c r="A751" s="129"/>
      <c r="B751" s="273"/>
      <c r="C751" s="98"/>
      <c r="D751" s="98"/>
      <c r="E751" s="275"/>
    </row>
    <row r="752" spans="1:5" ht="15">
      <c r="A752" s="129"/>
      <c r="B752" s="273"/>
      <c r="C752" s="98"/>
      <c r="D752" s="98"/>
      <c r="E752" s="275"/>
    </row>
    <row r="753" spans="1:5" ht="15">
      <c r="A753" s="129"/>
      <c r="B753" s="273"/>
      <c r="C753" s="98"/>
      <c r="D753" s="98"/>
      <c r="E753" s="275"/>
    </row>
    <row r="754" spans="1:5" ht="15">
      <c r="A754" s="129"/>
      <c r="B754" s="273"/>
      <c r="C754" s="98"/>
      <c r="D754" s="98"/>
      <c r="E754" s="275"/>
    </row>
    <row r="755" spans="1:5" ht="15">
      <c r="A755" s="129"/>
      <c r="B755" s="273"/>
      <c r="C755" s="98"/>
      <c r="D755" s="98"/>
      <c r="E755" s="275"/>
    </row>
    <row r="756" spans="1:5" ht="15">
      <c r="A756" s="129"/>
      <c r="B756" s="273"/>
      <c r="C756" s="98"/>
      <c r="D756" s="98"/>
      <c r="E756" s="275"/>
    </row>
    <row r="757" spans="1:5" ht="15">
      <c r="A757" s="129"/>
      <c r="B757" s="273"/>
      <c r="C757" s="98"/>
      <c r="D757" s="98"/>
      <c r="E757" s="275"/>
    </row>
    <row r="758" spans="1:5" ht="15">
      <c r="A758" s="129"/>
      <c r="B758" s="273"/>
      <c r="C758" s="98"/>
      <c r="D758" s="98"/>
      <c r="E758" s="275"/>
    </row>
    <row r="759" spans="1:5" ht="15">
      <c r="A759" s="129"/>
      <c r="B759" s="273"/>
      <c r="C759" s="98"/>
      <c r="D759" s="98"/>
      <c r="E759" s="275"/>
    </row>
    <row r="760" spans="1:5" ht="15">
      <c r="A760" s="129"/>
      <c r="B760" s="273"/>
      <c r="C760" s="98"/>
      <c r="D760" s="98"/>
      <c r="E760" s="275"/>
    </row>
    <row r="761" spans="1:5" ht="15">
      <c r="A761" s="129"/>
      <c r="B761" s="273"/>
      <c r="C761" s="98"/>
      <c r="D761" s="98"/>
      <c r="E761" s="275"/>
    </row>
    <row r="762" spans="1:5" ht="15">
      <c r="A762" s="129"/>
      <c r="B762" s="273"/>
      <c r="C762" s="98"/>
      <c r="D762" s="98"/>
      <c r="E762" s="275"/>
    </row>
    <row r="763" spans="1:5" ht="15">
      <c r="A763" s="129"/>
      <c r="B763" s="273"/>
      <c r="C763" s="98"/>
      <c r="D763" s="98"/>
      <c r="E763" s="275"/>
    </row>
    <row r="764" spans="1:5" ht="15">
      <c r="A764" s="129"/>
      <c r="B764" s="273"/>
      <c r="C764" s="98"/>
      <c r="D764" s="98"/>
      <c r="E764" s="275"/>
    </row>
    <row r="765" spans="1:5" ht="15">
      <c r="A765" s="129"/>
      <c r="B765" s="273"/>
      <c r="C765" s="98"/>
      <c r="D765" s="98"/>
      <c r="E765" s="275"/>
    </row>
    <row r="766" spans="1:5" ht="15">
      <c r="A766" s="129"/>
      <c r="B766" s="273"/>
      <c r="C766" s="98"/>
      <c r="D766" s="98"/>
      <c r="E766" s="275"/>
    </row>
    <row r="767" spans="1:5" ht="15">
      <c r="A767" s="129"/>
      <c r="B767" s="273"/>
      <c r="C767" s="98"/>
      <c r="D767" s="98"/>
      <c r="E767" s="275"/>
    </row>
    <row r="768" spans="1:5" ht="15">
      <c r="A768" s="129"/>
      <c r="B768" s="273"/>
      <c r="C768" s="98"/>
      <c r="D768" s="98"/>
      <c r="E768" s="275"/>
    </row>
    <row r="769" spans="1:5" ht="15">
      <c r="A769" s="129"/>
      <c r="B769" s="273"/>
      <c r="C769" s="98"/>
      <c r="D769" s="98"/>
      <c r="E769" s="275"/>
    </row>
    <row r="770" spans="1:5" ht="15">
      <c r="A770" s="129"/>
      <c r="B770" s="273"/>
      <c r="C770" s="98"/>
      <c r="D770" s="98"/>
      <c r="E770" s="275"/>
    </row>
    <row r="771" spans="1:5" ht="15">
      <c r="A771" s="129"/>
      <c r="B771" s="273"/>
      <c r="C771" s="98"/>
      <c r="D771" s="98"/>
      <c r="E771" s="275"/>
    </row>
    <row r="772" spans="1:5" ht="15">
      <c r="A772" s="129"/>
      <c r="B772" s="273"/>
      <c r="C772" s="98"/>
      <c r="D772" s="98"/>
      <c r="E772" s="275"/>
    </row>
    <row r="773" spans="1:5" ht="15">
      <c r="A773" s="129"/>
      <c r="B773" s="273"/>
      <c r="C773" s="98"/>
      <c r="D773" s="98"/>
      <c r="E773" s="275"/>
    </row>
    <row r="774" spans="1:5" ht="15">
      <c r="A774" s="129"/>
      <c r="B774" s="273"/>
      <c r="C774" s="98"/>
      <c r="D774" s="98"/>
      <c r="E774" s="275"/>
    </row>
    <row r="775" spans="1:5" ht="15">
      <c r="A775" s="129"/>
      <c r="B775" s="273"/>
      <c r="C775" s="98"/>
      <c r="D775" s="98"/>
      <c r="E775" s="275"/>
    </row>
    <row r="776" spans="1:5" ht="15">
      <c r="A776" s="129"/>
      <c r="B776" s="273"/>
      <c r="C776" s="98"/>
      <c r="D776" s="98"/>
      <c r="E776" s="275"/>
    </row>
    <row r="777" spans="1:5" ht="15">
      <c r="A777" s="129"/>
      <c r="B777" s="273"/>
      <c r="C777" s="98"/>
      <c r="D777" s="98"/>
      <c r="E777" s="275"/>
    </row>
    <row r="778" spans="1:5" ht="15">
      <c r="A778" s="129"/>
      <c r="B778" s="273"/>
      <c r="C778" s="98"/>
      <c r="D778" s="98"/>
      <c r="E778" s="275"/>
    </row>
    <row r="779" spans="1:5" ht="15">
      <c r="A779" s="129"/>
      <c r="B779" s="273"/>
      <c r="C779" s="98"/>
      <c r="D779" s="98"/>
      <c r="E779" s="275"/>
    </row>
    <row r="780" spans="1:5" ht="15">
      <c r="A780" s="129"/>
      <c r="B780" s="273"/>
      <c r="C780" s="98"/>
      <c r="D780" s="98"/>
      <c r="E780" s="275"/>
    </row>
    <row r="781" spans="1:5" ht="15">
      <c r="A781" s="129"/>
      <c r="B781" s="273"/>
      <c r="C781" s="98"/>
      <c r="D781" s="98"/>
      <c r="E781" s="275"/>
    </row>
    <row r="782" spans="1:5" ht="15">
      <c r="A782" s="129"/>
      <c r="B782" s="273"/>
      <c r="C782" s="98"/>
      <c r="D782" s="98"/>
      <c r="E782" s="275"/>
    </row>
    <row r="783" spans="1:5" ht="15">
      <c r="A783" s="129"/>
      <c r="B783" s="273"/>
      <c r="C783" s="98"/>
      <c r="D783" s="98"/>
      <c r="E783" s="275"/>
    </row>
    <row r="784" spans="1:5" ht="15">
      <c r="A784" s="129"/>
      <c r="B784" s="273"/>
      <c r="C784" s="98"/>
      <c r="D784" s="98"/>
      <c r="E784" s="275"/>
    </row>
    <row r="785" spans="1:5" ht="15">
      <c r="A785" s="129"/>
      <c r="B785" s="273"/>
      <c r="C785" s="98"/>
      <c r="D785" s="98"/>
      <c r="E785" s="275"/>
    </row>
    <row r="786" spans="1:5" ht="15">
      <c r="A786" s="129"/>
      <c r="B786" s="273"/>
      <c r="C786" s="98"/>
      <c r="D786" s="98"/>
      <c r="E786" s="275"/>
    </row>
    <row r="787" spans="1:5" ht="15">
      <c r="A787" s="129"/>
      <c r="B787" s="273"/>
      <c r="C787" s="98"/>
      <c r="D787" s="98"/>
      <c r="E787" s="275"/>
    </row>
    <row r="788" spans="1:5" ht="15">
      <c r="A788" s="129"/>
      <c r="B788" s="273"/>
      <c r="C788" s="98"/>
      <c r="D788" s="98"/>
      <c r="E788" s="275"/>
    </row>
    <row r="789" spans="1:5" ht="15">
      <c r="A789" s="129"/>
      <c r="B789" s="273"/>
      <c r="C789" s="98"/>
      <c r="D789" s="98"/>
      <c r="E789" s="275"/>
    </row>
    <row r="790" spans="1:5" ht="15">
      <c r="A790" s="129"/>
      <c r="B790" s="273"/>
      <c r="C790" s="98"/>
      <c r="D790" s="98"/>
      <c r="E790" s="275"/>
    </row>
    <row r="791" spans="1:5" ht="15">
      <c r="A791" s="129"/>
      <c r="B791" s="273"/>
      <c r="C791" s="98"/>
      <c r="D791" s="98"/>
      <c r="E791" s="275"/>
    </row>
    <row r="792" spans="1:5" ht="15">
      <c r="A792" s="129"/>
      <c r="B792" s="273"/>
      <c r="C792" s="98"/>
      <c r="D792" s="98"/>
      <c r="E792" s="275"/>
    </row>
    <row r="793" spans="1:5" ht="15">
      <c r="A793" s="129"/>
      <c r="B793" s="273"/>
      <c r="C793" s="98"/>
      <c r="D793" s="98"/>
      <c r="E793" s="275"/>
    </row>
    <row r="794" spans="1:5" ht="15">
      <c r="A794" s="129"/>
      <c r="B794" s="273"/>
      <c r="C794" s="98"/>
      <c r="D794" s="98"/>
      <c r="E794" s="275"/>
    </row>
    <row r="795" spans="1:5" ht="15">
      <c r="A795" s="129"/>
      <c r="B795" s="273"/>
      <c r="C795" s="98"/>
      <c r="D795" s="98"/>
      <c r="E795" s="275"/>
    </row>
    <row r="796" spans="1:5" ht="15">
      <c r="A796" s="129"/>
      <c r="B796" s="273"/>
      <c r="C796" s="98"/>
      <c r="D796" s="98"/>
      <c r="E796" s="275"/>
    </row>
    <row r="797" spans="1:5" ht="15">
      <c r="A797" s="129"/>
      <c r="B797" s="273"/>
      <c r="C797" s="98"/>
      <c r="D797" s="98"/>
      <c r="E797" s="275"/>
    </row>
    <row r="798" spans="1:5" ht="15">
      <c r="A798" s="129"/>
      <c r="B798" s="273"/>
      <c r="C798" s="98"/>
      <c r="D798" s="98"/>
      <c r="E798" s="275"/>
    </row>
    <row r="799" spans="1:5" ht="15">
      <c r="A799" s="129"/>
      <c r="B799" s="273"/>
      <c r="C799" s="98"/>
      <c r="D799" s="98"/>
      <c r="E799" s="275"/>
    </row>
    <row r="800" spans="1:5" ht="15">
      <c r="A800" s="129"/>
      <c r="B800" s="273"/>
      <c r="C800" s="98"/>
      <c r="D800" s="98"/>
      <c r="E800" s="275"/>
    </row>
    <row r="801" spans="1:5" ht="15">
      <c r="A801" s="129"/>
      <c r="B801" s="273"/>
      <c r="C801" s="98"/>
      <c r="D801" s="98"/>
      <c r="E801" s="275"/>
    </row>
    <row r="802" spans="1:5" ht="15">
      <c r="A802" s="129"/>
      <c r="B802" s="273"/>
      <c r="C802" s="98"/>
      <c r="D802" s="98"/>
      <c r="E802" s="275"/>
    </row>
    <row r="803" spans="1:5" ht="15">
      <c r="A803" s="129"/>
      <c r="B803" s="273"/>
      <c r="C803" s="98"/>
      <c r="D803" s="98"/>
      <c r="E803" s="275"/>
    </row>
    <row r="804" spans="1:5" ht="15">
      <c r="A804" s="129"/>
      <c r="B804" s="273"/>
      <c r="C804" s="98"/>
      <c r="D804" s="98"/>
      <c r="E804" s="275"/>
    </row>
    <row r="805" spans="1:5" ht="15">
      <c r="A805" s="129"/>
      <c r="B805" s="273"/>
      <c r="C805" s="98"/>
      <c r="D805" s="98"/>
      <c r="E805" s="275"/>
    </row>
    <row r="806" spans="1:5" ht="15">
      <c r="A806" s="129"/>
      <c r="B806" s="273"/>
      <c r="C806" s="98"/>
      <c r="D806" s="98"/>
      <c r="E806" s="275"/>
    </row>
    <row r="807" spans="1:5" ht="15">
      <c r="A807" s="129"/>
      <c r="B807" s="273"/>
      <c r="C807" s="98"/>
      <c r="D807" s="98"/>
      <c r="E807" s="275"/>
    </row>
    <row r="808" spans="1:5" ht="15">
      <c r="A808" s="129"/>
      <c r="B808" s="273"/>
      <c r="C808" s="98"/>
      <c r="D808" s="98"/>
      <c r="E808" s="275"/>
    </row>
    <row r="809" spans="1:5" ht="15">
      <c r="A809" s="129"/>
      <c r="B809" s="273"/>
      <c r="C809" s="98"/>
      <c r="D809" s="98"/>
      <c r="E809" s="275"/>
    </row>
    <row r="810" spans="1:5" ht="15">
      <c r="A810" s="129"/>
      <c r="B810" s="273"/>
      <c r="C810" s="98"/>
      <c r="D810" s="98"/>
      <c r="E810" s="275"/>
    </row>
    <row r="811" spans="1:5" ht="15">
      <c r="A811" s="129"/>
      <c r="B811" s="273"/>
      <c r="C811" s="98"/>
      <c r="D811" s="98"/>
      <c r="E811" s="275"/>
    </row>
    <row r="812" spans="1:5" ht="15">
      <c r="A812" s="129"/>
      <c r="B812" s="273"/>
      <c r="C812" s="98"/>
      <c r="D812" s="98"/>
      <c r="E812" s="275"/>
    </row>
    <row r="813" spans="1:5" ht="15">
      <c r="A813" s="129"/>
      <c r="B813" s="273"/>
      <c r="C813" s="98"/>
      <c r="D813" s="98"/>
      <c r="E813" s="275"/>
    </row>
    <row r="814" spans="1:5" ht="15">
      <c r="A814" s="129"/>
      <c r="B814" s="273"/>
      <c r="C814" s="98"/>
      <c r="D814" s="98"/>
      <c r="E814" s="275"/>
    </row>
    <row r="815" spans="1:5" ht="15">
      <c r="A815" s="129"/>
      <c r="B815" s="273"/>
      <c r="C815" s="98"/>
      <c r="D815" s="98"/>
      <c r="E815" s="275"/>
    </row>
    <row r="816" spans="1:5" ht="15">
      <c r="A816" s="129"/>
      <c r="B816" s="273"/>
      <c r="C816" s="98"/>
      <c r="D816" s="98"/>
      <c r="E816" s="275"/>
    </row>
    <row r="817" spans="1:5" ht="15">
      <c r="A817" s="129"/>
      <c r="B817" s="273"/>
      <c r="C817" s="98"/>
      <c r="D817" s="98"/>
      <c r="E817" s="275"/>
    </row>
    <row r="818" spans="1:5" ht="15">
      <c r="A818" s="129"/>
      <c r="B818" s="273"/>
      <c r="C818" s="98"/>
      <c r="D818" s="98"/>
      <c r="E818" s="275"/>
    </row>
    <row r="819" spans="1:5" ht="15">
      <c r="A819" s="129"/>
      <c r="B819" s="273"/>
      <c r="C819" s="98"/>
      <c r="D819" s="98"/>
      <c r="E819" s="275"/>
    </row>
    <row r="820" spans="1:5" ht="15">
      <c r="A820" s="129"/>
      <c r="B820" s="273"/>
      <c r="C820" s="98"/>
      <c r="D820" s="98"/>
      <c r="E820" s="275"/>
    </row>
    <row r="821" spans="1:5" ht="15">
      <c r="A821" s="129"/>
      <c r="B821" s="273"/>
      <c r="C821" s="98"/>
      <c r="D821" s="98"/>
      <c r="E821" s="275"/>
    </row>
    <row r="822" spans="1:5" ht="15">
      <c r="A822" s="129"/>
      <c r="B822" s="273"/>
      <c r="C822" s="98"/>
      <c r="D822" s="98"/>
      <c r="E822" s="275"/>
    </row>
    <row r="823" spans="1:5" ht="15">
      <c r="A823" s="129"/>
      <c r="B823" s="273"/>
      <c r="C823" s="98"/>
      <c r="D823" s="98"/>
      <c r="E823" s="275"/>
    </row>
    <row r="824" spans="1:5" ht="15">
      <c r="A824" s="129"/>
      <c r="B824" s="273"/>
      <c r="C824" s="98"/>
      <c r="D824" s="98"/>
      <c r="E824" s="275"/>
    </row>
    <row r="825" spans="1:5" ht="15">
      <c r="A825" s="129"/>
      <c r="B825" s="273"/>
      <c r="C825" s="98"/>
      <c r="D825" s="98"/>
      <c r="E825" s="275"/>
    </row>
    <row r="826" spans="1:5" ht="15">
      <c r="A826" s="129"/>
      <c r="B826" s="273"/>
      <c r="C826" s="98"/>
      <c r="D826" s="98"/>
      <c r="E826" s="275"/>
    </row>
    <row r="827" spans="1:5" ht="15">
      <c r="A827" s="129"/>
      <c r="B827" s="273"/>
      <c r="C827" s="98"/>
      <c r="D827" s="98"/>
      <c r="E827" s="275"/>
    </row>
    <row r="828" spans="1:5" ht="15">
      <c r="A828" s="129"/>
      <c r="B828" s="273"/>
      <c r="C828" s="98"/>
      <c r="D828" s="98"/>
      <c r="E828" s="275"/>
    </row>
    <row r="829" spans="1:5" ht="15">
      <c r="A829" s="129"/>
      <c r="B829" s="273"/>
      <c r="C829" s="98"/>
      <c r="D829" s="98"/>
      <c r="E829" s="275"/>
    </row>
    <row r="830" spans="1:5" ht="15">
      <c r="A830" s="129"/>
      <c r="B830" s="273"/>
      <c r="C830" s="98"/>
      <c r="D830" s="98"/>
      <c r="E830" s="275"/>
    </row>
    <row r="831" spans="1:5" ht="15">
      <c r="A831" s="129"/>
      <c r="B831" s="273"/>
      <c r="C831" s="98"/>
      <c r="D831" s="98"/>
      <c r="E831" s="275"/>
    </row>
    <row r="832" spans="1:5" ht="15">
      <c r="A832" s="129"/>
      <c r="B832" s="273"/>
      <c r="C832" s="98"/>
      <c r="D832" s="98"/>
      <c r="E832" s="275"/>
    </row>
    <row r="833" spans="1:5" ht="15">
      <c r="A833" s="129"/>
      <c r="B833" s="273"/>
      <c r="C833" s="98"/>
      <c r="D833" s="98"/>
      <c r="E833" s="275"/>
    </row>
    <row r="834" spans="1:5" ht="15">
      <c r="A834" s="129"/>
      <c r="B834" s="273"/>
      <c r="C834" s="98"/>
      <c r="D834" s="98"/>
      <c r="E834" s="275"/>
    </row>
    <row r="835" spans="1:5" ht="15">
      <c r="A835" s="129"/>
      <c r="B835" s="273"/>
      <c r="C835" s="98"/>
      <c r="D835" s="98"/>
      <c r="E835" s="275"/>
    </row>
    <row r="836" spans="1:5" ht="15">
      <c r="A836" s="129"/>
      <c r="B836" s="273"/>
      <c r="C836" s="98"/>
      <c r="D836" s="98"/>
      <c r="E836" s="275"/>
    </row>
    <row r="837" spans="1:5" ht="15">
      <c r="A837" s="129"/>
      <c r="B837" s="273"/>
      <c r="C837" s="98"/>
      <c r="D837" s="98"/>
      <c r="E837" s="275"/>
    </row>
    <row r="838" spans="1:5" ht="15">
      <c r="A838" s="129"/>
      <c r="B838" s="273"/>
      <c r="C838" s="98"/>
      <c r="D838" s="98"/>
      <c r="E838" s="275"/>
    </row>
    <row r="839" spans="1:5" ht="15">
      <c r="A839" s="129"/>
      <c r="B839" s="273"/>
      <c r="C839" s="98"/>
      <c r="D839" s="98"/>
      <c r="E839" s="275"/>
    </row>
    <row r="840" spans="1:5" ht="15">
      <c r="A840" s="129"/>
      <c r="B840" s="273"/>
      <c r="C840" s="98"/>
      <c r="D840" s="98"/>
      <c r="E840" s="275"/>
    </row>
    <row r="841" spans="1:5" ht="15">
      <c r="A841" s="129"/>
      <c r="B841" s="273"/>
      <c r="C841" s="98"/>
      <c r="D841" s="98"/>
      <c r="E841" s="275"/>
    </row>
    <row r="842" spans="1:5" ht="15">
      <c r="A842" s="129"/>
      <c r="B842" s="273"/>
      <c r="C842" s="98"/>
      <c r="D842" s="98"/>
      <c r="E842" s="275"/>
    </row>
    <row r="843" spans="1:5" ht="15">
      <c r="A843" s="129"/>
      <c r="B843" s="273"/>
      <c r="C843" s="98"/>
      <c r="D843" s="98"/>
      <c r="E843" s="275"/>
    </row>
    <row r="844" spans="1:5" ht="15">
      <c r="A844" s="129"/>
      <c r="B844" s="273"/>
      <c r="C844" s="98"/>
      <c r="D844" s="98"/>
      <c r="E844" s="275"/>
    </row>
    <row r="845" spans="1:5" ht="15">
      <c r="A845" s="129"/>
      <c r="B845" s="273"/>
      <c r="C845" s="98"/>
      <c r="D845" s="98"/>
      <c r="E845" s="275"/>
    </row>
    <row r="846" spans="1:5" ht="15">
      <c r="A846" s="129"/>
      <c r="B846" s="273"/>
      <c r="C846" s="98"/>
      <c r="D846" s="98"/>
      <c r="E846" s="275"/>
    </row>
    <row r="847" spans="1:5" ht="15">
      <c r="A847" s="129"/>
      <c r="B847" s="273"/>
      <c r="C847" s="98"/>
      <c r="D847" s="98"/>
      <c r="E847" s="275"/>
    </row>
    <row r="848" spans="1:5" ht="15">
      <c r="A848" s="129"/>
      <c r="B848" s="273"/>
      <c r="C848" s="98"/>
      <c r="D848" s="98"/>
      <c r="E848" s="275"/>
    </row>
    <row r="849" spans="1:5" ht="15">
      <c r="A849" s="129"/>
      <c r="B849" s="273"/>
      <c r="C849" s="98"/>
      <c r="D849" s="98"/>
      <c r="E849" s="275"/>
    </row>
    <row r="850" spans="1:5" ht="15">
      <c r="A850" s="129"/>
      <c r="B850" s="273"/>
      <c r="C850" s="98"/>
      <c r="D850" s="98"/>
      <c r="E850" s="275"/>
    </row>
    <row r="851" spans="1:5" ht="15">
      <c r="A851" s="129"/>
      <c r="B851" s="273"/>
      <c r="C851" s="98"/>
      <c r="D851" s="98"/>
      <c r="E851" s="275"/>
    </row>
    <row r="852" spans="1:5" ht="15">
      <c r="A852" s="129"/>
      <c r="B852" s="273"/>
      <c r="C852" s="98"/>
      <c r="D852" s="98"/>
      <c r="E852" s="275"/>
    </row>
    <row r="853" spans="1:5" ht="15">
      <c r="A853" s="129"/>
      <c r="B853" s="273"/>
      <c r="C853" s="98"/>
      <c r="D853" s="98"/>
      <c r="E853" s="275"/>
    </row>
    <row r="854" spans="1:5" ht="15">
      <c r="A854" s="129"/>
      <c r="B854" s="273"/>
      <c r="C854" s="98"/>
      <c r="D854" s="98"/>
      <c r="E854" s="275"/>
    </row>
    <row r="855" spans="1:5" ht="15">
      <c r="A855" s="129"/>
      <c r="B855" s="273"/>
      <c r="C855" s="98"/>
      <c r="D855" s="98"/>
      <c r="E855" s="275"/>
    </row>
    <row r="856" spans="1:5" ht="15">
      <c r="A856" s="129"/>
      <c r="B856" s="273"/>
      <c r="C856" s="98"/>
      <c r="D856" s="98"/>
      <c r="E856" s="275"/>
    </row>
    <row r="857" spans="1:5" ht="15">
      <c r="A857" s="129"/>
      <c r="B857" s="273"/>
      <c r="C857" s="98"/>
      <c r="D857" s="98"/>
      <c r="E857" s="275"/>
    </row>
    <row r="858" spans="1:5" ht="15">
      <c r="A858" s="129"/>
      <c r="B858" s="273"/>
      <c r="C858" s="98"/>
      <c r="D858" s="98"/>
      <c r="E858" s="275"/>
    </row>
    <row r="859" spans="1:5" ht="15">
      <c r="A859" s="129"/>
      <c r="B859" s="273"/>
      <c r="C859" s="98"/>
      <c r="D859" s="98"/>
      <c r="E859" s="275"/>
    </row>
    <row r="860" spans="1:5" ht="15">
      <c r="A860" s="129"/>
      <c r="B860" s="273"/>
      <c r="C860" s="98"/>
      <c r="D860" s="98"/>
      <c r="E860" s="275"/>
    </row>
    <row r="861" spans="1:5" ht="15">
      <c r="A861" s="129"/>
      <c r="B861" s="273"/>
      <c r="C861" s="98"/>
      <c r="D861" s="98"/>
      <c r="E861" s="275"/>
    </row>
    <row r="862" spans="1:5" ht="15">
      <c r="A862" s="129"/>
      <c r="B862" s="273"/>
      <c r="C862" s="98"/>
      <c r="D862" s="98"/>
      <c r="E862" s="275"/>
    </row>
    <row r="863" spans="1:5" ht="15">
      <c r="A863" s="129"/>
      <c r="B863" s="273"/>
      <c r="C863" s="98"/>
      <c r="D863" s="98"/>
      <c r="E863" s="275"/>
    </row>
    <row r="864" spans="1:5" ht="15">
      <c r="A864" s="129"/>
      <c r="B864" s="273"/>
      <c r="C864" s="98"/>
      <c r="D864" s="98"/>
      <c r="E864" s="275"/>
    </row>
    <row r="865" spans="1:5" ht="15">
      <c r="A865" s="129"/>
      <c r="B865" s="273"/>
      <c r="C865" s="98"/>
      <c r="D865" s="98"/>
      <c r="E865" s="275"/>
    </row>
    <row r="866" spans="1:5" ht="15">
      <c r="A866" s="129"/>
      <c r="B866" s="273"/>
      <c r="C866" s="98"/>
      <c r="D866" s="98"/>
      <c r="E866" s="275"/>
    </row>
    <row r="867" spans="1:5" ht="15">
      <c r="A867" s="129"/>
      <c r="B867" s="273"/>
      <c r="C867" s="98"/>
      <c r="D867" s="98"/>
      <c r="E867" s="275"/>
    </row>
    <row r="868" spans="1:5" ht="15">
      <c r="A868" s="129"/>
      <c r="B868" s="273"/>
      <c r="C868" s="98"/>
      <c r="D868" s="98"/>
      <c r="E868" s="275"/>
    </row>
    <row r="869" spans="1:5" ht="15">
      <c r="A869" s="129"/>
      <c r="B869" s="273"/>
      <c r="C869" s="98"/>
      <c r="D869" s="98"/>
      <c r="E869" s="275"/>
    </row>
    <row r="870" spans="1:5" ht="15">
      <c r="A870" s="129"/>
      <c r="B870" s="273"/>
      <c r="C870" s="98"/>
      <c r="D870" s="98"/>
      <c r="E870" s="275"/>
    </row>
    <row r="871" spans="1:5" ht="15">
      <c r="A871" s="129"/>
      <c r="B871" s="273"/>
      <c r="C871" s="98"/>
      <c r="D871" s="98"/>
      <c r="E871" s="275"/>
    </row>
    <row r="872" spans="1:5" ht="15">
      <c r="A872" s="129"/>
      <c r="B872" s="273"/>
      <c r="C872" s="98"/>
      <c r="D872" s="98"/>
      <c r="E872" s="275"/>
    </row>
    <row r="873" spans="1:5" ht="15">
      <c r="A873" s="129"/>
      <c r="B873" s="273"/>
      <c r="C873" s="98"/>
      <c r="D873" s="98"/>
      <c r="E873" s="275"/>
    </row>
    <row r="874" spans="1:5" ht="15">
      <c r="A874" s="129"/>
      <c r="B874" s="273"/>
      <c r="C874" s="98"/>
      <c r="D874" s="98"/>
      <c r="E874" s="275"/>
    </row>
    <row r="875" spans="1:5" ht="15">
      <c r="A875" s="129"/>
      <c r="B875" s="273"/>
      <c r="C875" s="98"/>
      <c r="D875" s="98"/>
      <c r="E875" s="275"/>
    </row>
    <row r="876" spans="1:5" ht="15">
      <c r="A876" s="129"/>
      <c r="B876" s="273"/>
      <c r="C876" s="98"/>
      <c r="D876" s="98"/>
      <c r="E876" s="275"/>
    </row>
    <row r="877" spans="1:5" ht="15">
      <c r="A877" s="129"/>
      <c r="B877" s="273"/>
      <c r="C877" s="98"/>
      <c r="D877" s="98"/>
      <c r="E877" s="275"/>
    </row>
    <row r="878" spans="1:5" ht="15">
      <c r="A878" s="129"/>
      <c r="B878" s="273"/>
      <c r="C878" s="98"/>
      <c r="D878" s="98"/>
      <c r="E878" s="275"/>
    </row>
    <row r="879" spans="1:5" ht="15">
      <c r="A879" s="129"/>
      <c r="B879" s="273"/>
      <c r="C879" s="98"/>
      <c r="D879" s="98"/>
      <c r="E879" s="275"/>
    </row>
    <row r="880" spans="1:5" ht="15">
      <c r="A880" s="129"/>
      <c r="B880" s="273"/>
      <c r="C880" s="98"/>
      <c r="D880" s="98"/>
      <c r="E880" s="275"/>
    </row>
    <row r="881" spans="1:5" ht="15">
      <c r="A881" s="129"/>
      <c r="B881" s="273"/>
      <c r="C881" s="98"/>
      <c r="D881" s="98"/>
      <c r="E881" s="275"/>
    </row>
    <row r="882" spans="1:5" ht="15">
      <c r="A882" s="129"/>
      <c r="B882" s="273"/>
      <c r="C882" s="98"/>
      <c r="D882" s="98"/>
      <c r="E882" s="275"/>
    </row>
    <row r="883" spans="1:5" ht="15">
      <c r="A883" s="129"/>
      <c r="B883" s="273"/>
      <c r="C883" s="98"/>
      <c r="D883" s="98"/>
      <c r="E883" s="275"/>
    </row>
    <row r="884" spans="1:5" ht="15">
      <c r="A884" s="129"/>
      <c r="B884" s="273"/>
      <c r="C884" s="98"/>
      <c r="D884" s="98"/>
      <c r="E884" s="275"/>
    </row>
    <row r="885" spans="1:5" ht="15">
      <c r="A885" s="129"/>
      <c r="B885" s="273"/>
      <c r="C885" s="98"/>
      <c r="D885" s="98"/>
      <c r="E885" s="275"/>
    </row>
    <row r="886" spans="1:5" ht="15">
      <c r="A886" s="129"/>
      <c r="B886" s="273"/>
      <c r="C886" s="98"/>
      <c r="D886" s="98"/>
      <c r="E886" s="275"/>
    </row>
    <row r="887" spans="1:5" ht="15">
      <c r="A887" s="129"/>
      <c r="B887" s="273"/>
      <c r="C887" s="98"/>
      <c r="D887" s="98"/>
      <c r="E887" s="275"/>
    </row>
    <row r="888" spans="1:5" ht="15">
      <c r="A888" s="129"/>
      <c r="B888" s="273"/>
      <c r="C888" s="98"/>
      <c r="D888" s="98"/>
      <c r="E888" s="275"/>
    </row>
    <row r="889" spans="1:5" ht="15">
      <c r="A889" s="129"/>
      <c r="B889" s="273"/>
      <c r="C889" s="98"/>
      <c r="D889" s="98"/>
      <c r="E889" s="275"/>
    </row>
    <row r="890" spans="1:5" ht="15">
      <c r="A890" s="129"/>
      <c r="B890" s="273"/>
      <c r="C890" s="98"/>
      <c r="D890" s="98"/>
      <c r="E890" s="275"/>
    </row>
    <row r="891" spans="1:5" ht="15">
      <c r="A891" s="129"/>
      <c r="B891" s="273"/>
      <c r="C891" s="98"/>
      <c r="D891" s="98"/>
      <c r="E891" s="275"/>
    </row>
    <row r="892" spans="1:5" ht="15">
      <c r="A892" s="129"/>
      <c r="B892" s="273"/>
      <c r="C892" s="98"/>
      <c r="D892" s="98"/>
      <c r="E892" s="275"/>
    </row>
    <row r="893" spans="1:5" ht="15">
      <c r="A893" s="129"/>
      <c r="B893" s="273"/>
      <c r="C893" s="98"/>
      <c r="D893" s="98"/>
      <c r="E893" s="275"/>
    </row>
    <row r="894" spans="1:5" ht="15">
      <c r="A894" s="129"/>
      <c r="B894" s="273"/>
      <c r="C894" s="98"/>
      <c r="D894" s="98"/>
      <c r="E894" s="275"/>
    </row>
    <row r="895" spans="1:5" ht="15">
      <c r="A895" s="129"/>
      <c r="B895" s="273"/>
      <c r="C895" s="98"/>
      <c r="D895" s="98"/>
      <c r="E895" s="275"/>
    </row>
    <row r="896" spans="1:5" ht="15">
      <c r="A896" s="129"/>
      <c r="B896" s="273"/>
      <c r="C896" s="98"/>
      <c r="D896" s="98"/>
      <c r="E896" s="275"/>
    </row>
    <row r="897" spans="1:5" ht="15">
      <c r="A897" s="129"/>
      <c r="B897" s="273"/>
      <c r="C897" s="98"/>
      <c r="D897" s="98"/>
      <c r="E897" s="275"/>
    </row>
    <row r="898" spans="1:5" ht="15">
      <c r="A898" s="129"/>
      <c r="B898" s="273"/>
      <c r="C898" s="98"/>
      <c r="D898" s="98"/>
      <c r="E898" s="275"/>
    </row>
    <row r="899" spans="1:5" ht="15">
      <c r="A899" s="129"/>
      <c r="B899" s="273"/>
      <c r="C899" s="98"/>
      <c r="D899" s="98"/>
      <c r="E899" s="275"/>
    </row>
    <row r="900" spans="1:5" ht="15">
      <c r="A900" s="129"/>
      <c r="B900" s="273"/>
      <c r="C900" s="98"/>
      <c r="D900" s="98"/>
      <c r="E900" s="275"/>
    </row>
    <row r="901" spans="1:5" ht="15">
      <c r="A901" s="129"/>
      <c r="B901" s="273"/>
      <c r="C901" s="98"/>
      <c r="D901" s="98"/>
      <c r="E901" s="275"/>
    </row>
    <row r="902" spans="1:5" ht="15">
      <c r="A902" s="129"/>
      <c r="B902" s="273"/>
      <c r="C902" s="98"/>
      <c r="D902" s="98"/>
      <c r="E902" s="275"/>
    </row>
    <row r="903" spans="1:5" ht="15">
      <c r="A903" s="129"/>
      <c r="B903" s="273"/>
      <c r="C903" s="98"/>
      <c r="D903" s="98"/>
      <c r="E903" s="275"/>
    </row>
    <row r="904" spans="1:5" ht="15">
      <c r="A904" s="129"/>
      <c r="B904" s="273"/>
      <c r="C904" s="98"/>
      <c r="D904" s="98"/>
      <c r="E904" s="275"/>
    </row>
    <row r="905" spans="1:5" ht="15">
      <c r="A905" s="129"/>
      <c r="B905" s="273"/>
      <c r="C905" s="98"/>
      <c r="D905" s="98"/>
      <c r="E905" s="275"/>
    </row>
    <row r="906" spans="1:5" ht="15">
      <c r="A906" s="129"/>
      <c r="B906" s="273"/>
      <c r="C906" s="98"/>
      <c r="D906" s="98"/>
      <c r="E906" s="275"/>
    </row>
    <row r="907" spans="1:5" ht="15">
      <c r="A907" s="129"/>
      <c r="B907" s="273"/>
      <c r="C907" s="98"/>
      <c r="D907" s="98"/>
      <c r="E907" s="275"/>
    </row>
    <row r="908" spans="1:5" ht="15">
      <c r="A908" s="129"/>
      <c r="B908" s="273"/>
      <c r="C908" s="98"/>
      <c r="D908" s="98"/>
      <c r="E908" s="275"/>
    </row>
    <row r="909" spans="1:5" ht="15">
      <c r="A909" s="129"/>
      <c r="B909" s="273"/>
      <c r="C909" s="98"/>
      <c r="D909" s="98"/>
      <c r="E909" s="275"/>
    </row>
    <row r="910" spans="1:5" ht="15">
      <c r="A910" s="129"/>
      <c r="B910" s="273"/>
      <c r="C910" s="98"/>
      <c r="D910" s="98"/>
      <c r="E910" s="275"/>
    </row>
    <row r="911" spans="1:5" ht="15">
      <c r="A911" s="129"/>
      <c r="B911" s="273"/>
      <c r="C911" s="98"/>
      <c r="D911" s="98"/>
      <c r="E911" s="275"/>
    </row>
    <row r="912" spans="1:5" ht="15">
      <c r="A912" s="129"/>
      <c r="B912" s="273"/>
      <c r="C912" s="98"/>
      <c r="D912" s="98"/>
      <c r="E912" s="275"/>
    </row>
    <row r="913" spans="1:5" ht="15">
      <c r="A913" s="129"/>
      <c r="B913" s="273"/>
      <c r="C913" s="98"/>
      <c r="D913" s="98"/>
      <c r="E913" s="275"/>
    </row>
    <row r="914" spans="1:5" ht="15">
      <c r="A914" s="129"/>
      <c r="B914" s="273"/>
      <c r="C914" s="98"/>
      <c r="D914" s="98"/>
      <c r="E914" s="275"/>
    </row>
    <row r="915" spans="1:5" ht="15">
      <c r="A915" s="129"/>
      <c r="B915" s="273"/>
      <c r="C915" s="98"/>
      <c r="D915" s="98"/>
      <c r="E915" s="275"/>
    </row>
    <row r="916" spans="1:5" ht="15">
      <c r="A916" s="129"/>
      <c r="B916" s="273"/>
      <c r="C916" s="98"/>
      <c r="D916" s="98"/>
      <c r="E916" s="275"/>
    </row>
    <row r="917" spans="1:5" ht="15">
      <c r="A917" s="129"/>
      <c r="B917" s="273"/>
      <c r="C917" s="98"/>
      <c r="D917" s="98"/>
      <c r="E917" s="275"/>
    </row>
    <row r="918" spans="1:5" ht="15">
      <c r="A918" s="129"/>
      <c r="B918" s="273"/>
      <c r="C918" s="98"/>
      <c r="D918" s="98"/>
      <c r="E918" s="275"/>
    </row>
    <row r="919" spans="1:5" ht="15">
      <c r="A919" s="129"/>
      <c r="B919" s="273"/>
      <c r="C919" s="98"/>
      <c r="D919" s="98"/>
      <c r="E919" s="275"/>
    </row>
    <row r="920" spans="1:5" ht="15">
      <c r="A920" s="129"/>
      <c r="B920" s="273"/>
      <c r="C920" s="98"/>
      <c r="D920" s="98"/>
      <c r="E920" s="275"/>
    </row>
    <row r="921" spans="1:5" ht="15">
      <c r="A921" s="129"/>
      <c r="B921" s="273"/>
      <c r="C921" s="98"/>
      <c r="D921" s="98"/>
      <c r="E921" s="275"/>
    </row>
    <row r="922" spans="1:5" ht="15">
      <c r="A922" s="129"/>
      <c r="B922" s="273"/>
      <c r="C922" s="98"/>
      <c r="D922" s="98"/>
      <c r="E922" s="275"/>
    </row>
    <row r="923" spans="1:5" ht="15">
      <c r="A923" s="129"/>
      <c r="B923" s="273"/>
      <c r="C923" s="98"/>
      <c r="D923" s="98"/>
      <c r="E923" s="275"/>
    </row>
    <row r="924" spans="1:5" ht="15">
      <c r="A924" s="129"/>
      <c r="B924" s="273"/>
      <c r="C924" s="98"/>
      <c r="D924" s="98"/>
      <c r="E924" s="275"/>
    </row>
    <row r="925" spans="1:5" ht="15">
      <c r="A925" s="129"/>
      <c r="B925" s="273"/>
      <c r="C925" s="98"/>
      <c r="D925" s="98"/>
      <c r="E925" s="275"/>
    </row>
    <row r="926" spans="1:5" ht="15">
      <c r="A926" s="129"/>
      <c r="B926" s="273"/>
      <c r="C926" s="98"/>
      <c r="D926" s="98"/>
      <c r="E926" s="275"/>
    </row>
    <row r="927" spans="1:5" ht="15">
      <c r="A927" s="129"/>
      <c r="B927" s="273"/>
      <c r="C927" s="98"/>
      <c r="D927" s="98"/>
      <c r="E927" s="275"/>
    </row>
    <row r="928" spans="1:5" ht="15">
      <c r="A928" s="129"/>
      <c r="B928" s="273"/>
      <c r="C928" s="98"/>
      <c r="D928" s="98"/>
      <c r="E928" s="275"/>
    </row>
    <row r="929" spans="1:5" ht="15">
      <c r="A929" s="129"/>
      <c r="B929" s="273"/>
      <c r="C929" s="98"/>
      <c r="D929" s="98"/>
      <c r="E929" s="275"/>
    </row>
    <row r="930" spans="1:5" ht="15">
      <c r="A930" s="129"/>
      <c r="B930" s="273"/>
      <c r="C930" s="98"/>
      <c r="D930" s="98"/>
      <c r="E930" s="275"/>
    </row>
    <row r="931" spans="1:5" ht="15">
      <c r="A931" s="129"/>
      <c r="B931" s="273"/>
      <c r="C931" s="98"/>
      <c r="D931" s="98"/>
      <c r="E931" s="275"/>
    </row>
    <row r="932" spans="1:5" ht="15">
      <c r="A932" s="129"/>
      <c r="B932" s="273"/>
      <c r="C932" s="98"/>
      <c r="D932" s="98"/>
      <c r="E932" s="275"/>
    </row>
    <row r="933" spans="1:5" ht="15">
      <c r="A933" s="129"/>
      <c r="B933" s="273"/>
      <c r="C933" s="98"/>
      <c r="D933" s="98"/>
      <c r="E933" s="275"/>
    </row>
    <row r="934" spans="1:5" ht="15">
      <c r="A934" s="129"/>
      <c r="B934" s="273"/>
      <c r="C934" s="98"/>
      <c r="D934" s="98"/>
      <c r="E934" s="275"/>
    </row>
    <row r="935" spans="1:5" ht="15">
      <c r="A935" s="129"/>
      <c r="B935" s="273"/>
      <c r="C935" s="98"/>
      <c r="D935" s="98"/>
      <c r="E935" s="275"/>
    </row>
    <row r="936" spans="1:5" ht="15">
      <c r="A936" s="129"/>
      <c r="B936" s="273"/>
      <c r="C936" s="98"/>
      <c r="D936" s="98"/>
      <c r="E936" s="275"/>
    </row>
    <row r="937" spans="1:5" ht="15">
      <c r="A937" s="129"/>
      <c r="B937" s="273"/>
      <c r="C937" s="98"/>
      <c r="D937" s="98"/>
      <c r="E937" s="275"/>
    </row>
    <row r="938" spans="1:5" ht="15">
      <c r="A938" s="129"/>
      <c r="B938" s="273"/>
      <c r="C938" s="98"/>
      <c r="D938" s="98"/>
      <c r="E938" s="275"/>
    </row>
    <row r="939" spans="1:5" ht="15">
      <c r="A939" s="129"/>
      <c r="B939" s="273"/>
      <c r="C939" s="98"/>
      <c r="D939" s="98"/>
      <c r="E939" s="275"/>
    </row>
    <row r="940" spans="1:5" ht="15">
      <c r="A940" s="129"/>
      <c r="B940" s="273"/>
      <c r="C940" s="98"/>
      <c r="D940" s="98"/>
      <c r="E940" s="275"/>
    </row>
    <row r="941" spans="1:5" ht="15">
      <c r="A941" s="129"/>
      <c r="B941" s="273"/>
      <c r="C941" s="98"/>
      <c r="D941" s="98"/>
      <c r="E941" s="275"/>
    </row>
    <row r="942" spans="1:5" ht="15">
      <c r="A942" s="129"/>
      <c r="B942" s="273"/>
      <c r="C942" s="98"/>
      <c r="D942" s="98"/>
      <c r="E942" s="275"/>
    </row>
    <row r="943" spans="1:5" ht="15">
      <c r="A943" s="129"/>
      <c r="B943" s="273"/>
      <c r="C943" s="98"/>
      <c r="D943" s="98"/>
      <c r="E943" s="275"/>
    </row>
    <row r="944" spans="1:5" ht="15">
      <c r="A944" s="129"/>
      <c r="B944" s="273"/>
      <c r="C944" s="98"/>
      <c r="D944" s="98"/>
      <c r="E944" s="275"/>
    </row>
    <row r="945" spans="1:5" ht="15">
      <c r="A945" s="129"/>
      <c r="B945" s="273"/>
      <c r="C945" s="98"/>
      <c r="D945" s="98"/>
      <c r="E945" s="275"/>
    </row>
    <row r="946" spans="1:5" ht="15">
      <c r="A946" s="129"/>
      <c r="B946" s="273"/>
      <c r="C946" s="98"/>
      <c r="D946" s="98"/>
      <c r="E946" s="275"/>
    </row>
    <row r="947" spans="1:5" ht="15">
      <c r="A947" s="129"/>
      <c r="B947" s="273"/>
      <c r="C947" s="98"/>
      <c r="D947" s="98"/>
      <c r="E947" s="275"/>
    </row>
    <row r="948" spans="1:5" ht="15">
      <c r="A948" s="129"/>
      <c r="B948" s="273"/>
      <c r="C948" s="98"/>
      <c r="D948" s="98"/>
      <c r="E948" s="275"/>
    </row>
    <row r="949" spans="1:5" ht="15">
      <c r="A949" s="129"/>
      <c r="B949" s="273"/>
      <c r="C949" s="98"/>
      <c r="D949" s="98"/>
      <c r="E949" s="275"/>
    </row>
    <row r="950" spans="1:5" ht="15">
      <c r="A950" s="129"/>
      <c r="B950" s="273"/>
      <c r="C950" s="98"/>
      <c r="D950" s="98"/>
      <c r="E950" s="275"/>
    </row>
    <row r="951" spans="1:5" ht="15">
      <c r="A951" s="129"/>
      <c r="B951" s="273"/>
      <c r="C951" s="98"/>
      <c r="D951" s="98"/>
      <c r="E951" s="275"/>
    </row>
    <row r="952" spans="1:5" ht="15">
      <c r="A952" s="129"/>
      <c r="B952" s="273"/>
      <c r="C952" s="98"/>
      <c r="D952" s="98"/>
      <c r="E952" s="275"/>
    </row>
    <row r="953" spans="1:5" ht="15">
      <c r="A953" s="129"/>
      <c r="B953" s="273"/>
      <c r="C953" s="98"/>
      <c r="D953" s="98"/>
      <c r="E953" s="275"/>
    </row>
    <row r="954" spans="1:5" ht="15">
      <c r="A954" s="129"/>
      <c r="B954" s="273"/>
      <c r="C954" s="98"/>
      <c r="D954" s="98"/>
      <c r="E954" s="275"/>
    </row>
    <row r="955" spans="1:5" ht="15">
      <c r="A955" s="129"/>
      <c r="B955" s="273"/>
      <c r="C955" s="98"/>
      <c r="D955" s="98"/>
      <c r="E955" s="275"/>
    </row>
    <row r="956" spans="1:5" ht="15">
      <c r="A956" s="129"/>
      <c r="B956" s="273"/>
      <c r="C956" s="98"/>
      <c r="D956" s="98"/>
      <c r="E956" s="275"/>
    </row>
    <row r="957" spans="1:5" ht="15">
      <c r="A957" s="129"/>
      <c r="B957" s="273"/>
      <c r="C957" s="98"/>
      <c r="D957" s="98"/>
      <c r="E957" s="275"/>
    </row>
    <row r="958" spans="1:5" ht="15">
      <c r="A958" s="129"/>
      <c r="B958" s="273"/>
      <c r="C958" s="98"/>
      <c r="D958" s="98"/>
      <c r="E958" s="275"/>
    </row>
    <row r="959" spans="1:5" ht="15">
      <c r="A959" s="129"/>
      <c r="B959" s="273"/>
      <c r="C959" s="98"/>
      <c r="D959" s="98"/>
      <c r="E959" s="275"/>
    </row>
    <row r="960" spans="1:5" ht="15">
      <c r="A960" s="129"/>
      <c r="B960" s="273"/>
      <c r="C960" s="98"/>
      <c r="D960" s="98"/>
      <c r="E960" s="275"/>
    </row>
    <row r="961" spans="1:5" ht="15">
      <c r="A961" s="129"/>
      <c r="B961" s="273"/>
      <c r="C961" s="98"/>
      <c r="D961" s="98"/>
      <c r="E961" s="275"/>
    </row>
    <row r="962" spans="1:5" ht="15">
      <c r="A962" s="129"/>
      <c r="B962" s="273"/>
      <c r="C962" s="98"/>
      <c r="D962" s="98"/>
      <c r="E962" s="275"/>
    </row>
    <row r="963" spans="1:5" ht="15">
      <c r="A963" s="129"/>
      <c r="B963" s="273"/>
      <c r="C963" s="98"/>
      <c r="D963" s="98"/>
      <c r="E963" s="275"/>
    </row>
    <row r="964" spans="1:5" ht="15">
      <c r="A964" s="129"/>
      <c r="B964" s="273"/>
      <c r="C964" s="98"/>
      <c r="D964" s="98"/>
      <c r="E964" s="275"/>
    </row>
    <row r="965" spans="1:5" ht="15">
      <c r="A965" s="129"/>
      <c r="B965" s="273"/>
      <c r="C965" s="98"/>
      <c r="D965" s="98"/>
      <c r="E965" s="275"/>
    </row>
    <row r="966" spans="1:5" ht="15">
      <c r="A966" s="129"/>
      <c r="B966" s="273"/>
      <c r="C966" s="98"/>
      <c r="D966" s="98"/>
      <c r="E966" s="275"/>
    </row>
    <row r="967" spans="1:5" ht="15">
      <c r="A967" s="129"/>
      <c r="B967" s="273"/>
      <c r="C967" s="98"/>
      <c r="D967" s="98"/>
      <c r="E967" s="275"/>
    </row>
    <row r="968" spans="1:5" ht="15">
      <c r="A968" s="129"/>
      <c r="B968" s="273"/>
      <c r="C968" s="98"/>
      <c r="D968" s="98"/>
      <c r="E968" s="275"/>
    </row>
    <row r="969" spans="1:5" ht="15">
      <c r="A969" s="129"/>
      <c r="B969" s="273"/>
      <c r="C969" s="98"/>
      <c r="D969" s="98"/>
      <c r="E969" s="275"/>
    </row>
    <row r="970" spans="1:5" ht="15">
      <c r="A970" s="129"/>
      <c r="B970" s="273"/>
      <c r="C970" s="98"/>
      <c r="D970" s="98"/>
      <c r="E970" s="275"/>
    </row>
    <row r="971" spans="1:5" ht="15">
      <c r="A971" s="129"/>
      <c r="B971" s="273"/>
      <c r="C971" s="98"/>
      <c r="D971" s="98"/>
      <c r="E971" s="275"/>
    </row>
    <row r="972" spans="1:5" ht="15">
      <c r="A972" s="129"/>
      <c r="B972" s="273"/>
      <c r="C972" s="98"/>
      <c r="D972" s="98"/>
      <c r="E972" s="275"/>
    </row>
    <row r="973" spans="1:5" ht="15">
      <c r="A973" s="129"/>
      <c r="B973" s="273"/>
      <c r="C973" s="98"/>
      <c r="D973" s="98"/>
      <c r="E973" s="275"/>
    </row>
    <row r="974" spans="1:5" ht="15">
      <c r="A974" s="129"/>
      <c r="B974" s="273"/>
      <c r="C974" s="98"/>
      <c r="D974" s="98"/>
      <c r="E974" s="275"/>
    </row>
    <row r="975" spans="1:5" ht="15">
      <c r="A975" s="129"/>
      <c r="B975" s="273"/>
      <c r="C975" s="98"/>
      <c r="D975" s="98"/>
      <c r="E975" s="275"/>
    </row>
    <row r="976" spans="1:5" ht="15">
      <c r="A976" s="129"/>
      <c r="B976" s="273"/>
      <c r="C976" s="98"/>
      <c r="D976" s="98"/>
      <c r="E976" s="275"/>
    </row>
    <row r="977" spans="1:5" ht="15">
      <c r="A977" s="129"/>
      <c r="B977" s="273"/>
      <c r="C977" s="98"/>
      <c r="D977" s="98"/>
      <c r="E977" s="275"/>
    </row>
    <row r="978" spans="1:5" ht="15">
      <c r="A978" s="129"/>
      <c r="B978" s="273"/>
      <c r="C978" s="98"/>
      <c r="D978" s="98"/>
      <c r="E978" s="275"/>
    </row>
    <row r="979" spans="1:5" ht="15">
      <c r="A979" s="129"/>
      <c r="B979" s="273"/>
      <c r="C979" s="98"/>
      <c r="D979" s="98"/>
      <c r="E979" s="275"/>
    </row>
    <row r="980" spans="1:5" ht="15">
      <c r="A980" s="129"/>
      <c r="B980" s="273"/>
      <c r="C980" s="98"/>
      <c r="D980" s="98"/>
      <c r="E980" s="275"/>
    </row>
    <row r="981" spans="1:5" ht="15">
      <c r="A981" s="129"/>
      <c r="B981" s="273"/>
      <c r="C981" s="98"/>
      <c r="D981" s="98"/>
      <c r="E981" s="275"/>
    </row>
    <row r="982" spans="1:5" ht="15">
      <c r="A982" s="129"/>
      <c r="B982" s="273"/>
      <c r="C982" s="98"/>
      <c r="D982" s="98"/>
      <c r="E982" s="275"/>
    </row>
    <row r="983" spans="1:5" ht="15">
      <c r="A983" s="129"/>
      <c r="B983" s="273"/>
      <c r="C983" s="98"/>
      <c r="D983" s="98"/>
      <c r="E983" s="275"/>
    </row>
    <row r="984" spans="1:5" ht="15">
      <c r="A984" s="129"/>
      <c r="B984" s="273"/>
      <c r="C984" s="98"/>
      <c r="D984" s="98"/>
      <c r="E984" s="275"/>
    </row>
    <row r="985" spans="1:5" ht="15">
      <c r="A985" s="129"/>
      <c r="B985" s="273"/>
      <c r="C985" s="98"/>
      <c r="D985" s="98"/>
      <c r="E985" s="275"/>
    </row>
    <row r="986" spans="1:5" ht="15">
      <c r="A986" s="129"/>
      <c r="B986" s="273"/>
      <c r="C986" s="98"/>
      <c r="D986" s="98"/>
      <c r="E986" s="275"/>
    </row>
    <row r="987" spans="1:5" ht="15">
      <c r="A987" s="129"/>
      <c r="B987" s="273"/>
      <c r="C987" s="98"/>
      <c r="D987" s="98"/>
      <c r="E987" s="275"/>
    </row>
    <row r="988" spans="1:5" ht="15">
      <c r="A988" s="129"/>
      <c r="B988" s="273"/>
      <c r="C988" s="98"/>
      <c r="D988" s="98"/>
      <c r="E988" s="275"/>
    </row>
    <row r="989" spans="1:5" ht="15">
      <c r="A989" s="129"/>
      <c r="B989" s="273"/>
      <c r="C989" s="98"/>
      <c r="D989" s="98"/>
      <c r="E989" s="275"/>
    </row>
    <row r="990" spans="1:5" ht="15">
      <c r="A990" s="129"/>
      <c r="B990" s="273"/>
      <c r="C990" s="98"/>
      <c r="D990" s="98"/>
      <c r="E990" s="275"/>
    </row>
    <row r="991" spans="1:5" ht="15">
      <c r="A991" s="129"/>
      <c r="B991" s="273"/>
      <c r="C991" s="98"/>
      <c r="D991" s="98"/>
      <c r="E991" s="275"/>
    </row>
    <row r="992" spans="1:5" ht="15">
      <c r="A992" s="129"/>
      <c r="B992" s="273"/>
      <c r="C992" s="98"/>
      <c r="D992" s="98"/>
      <c r="E992" s="275"/>
    </row>
    <row r="993" spans="1:5" ht="15">
      <c r="A993" s="129"/>
      <c r="B993" s="273"/>
      <c r="C993" s="98"/>
      <c r="D993" s="98"/>
      <c r="E993" s="275"/>
    </row>
    <row r="994" spans="1:5" ht="15">
      <c r="A994" s="129"/>
      <c r="B994" s="273"/>
      <c r="C994" s="98"/>
      <c r="D994" s="98"/>
      <c r="E994" s="275"/>
    </row>
    <row r="995" spans="1:5" ht="15">
      <c r="A995" s="129"/>
      <c r="B995" s="273"/>
      <c r="C995" s="98"/>
      <c r="D995" s="98"/>
      <c r="E995" s="275"/>
    </row>
    <row r="996" spans="1:5" ht="15">
      <c r="A996" s="129"/>
      <c r="B996" s="273"/>
      <c r="C996" s="98"/>
      <c r="D996" s="98"/>
      <c r="E996" s="275"/>
    </row>
    <row r="997" spans="1:5" ht="15">
      <c r="A997" s="129"/>
      <c r="B997" s="273"/>
      <c r="C997" s="98"/>
      <c r="D997" s="98"/>
      <c r="E997" s="275"/>
    </row>
    <row r="998" spans="1:5" ht="15">
      <c r="A998" s="129"/>
      <c r="B998" s="273"/>
      <c r="C998" s="98"/>
      <c r="D998" s="98"/>
      <c r="E998" s="275"/>
    </row>
    <row r="999" spans="1:5" ht="15">
      <c r="A999" s="129"/>
      <c r="B999" s="273"/>
      <c r="C999" s="98"/>
      <c r="D999" s="98"/>
      <c r="E999" s="275"/>
    </row>
    <row r="1000" spans="1:5" ht="15">
      <c r="A1000" s="129"/>
      <c r="B1000" s="273"/>
      <c r="C1000" s="98"/>
      <c r="D1000" s="98"/>
      <c r="E1000" s="275"/>
    </row>
    <row r="1001" spans="1:5" ht="15">
      <c r="A1001" s="129"/>
      <c r="B1001" s="273"/>
      <c r="C1001" s="98"/>
      <c r="D1001" s="98"/>
      <c r="E1001" s="275"/>
    </row>
    <row r="1002" spans="1:5" ht="15">
      <c r="A1002" s="129"/>
      <c r="B1002" s="273"/>
      <c r="C1002" s="98"/>
      <c r="D1002" s="98"/>
      <c r="E1002" s="275"/>
    </row>
    <row r="1003" spans="1:5" ht="15">
      <c r="A1003" s="129"/>
      <c r="B1003" s="273"/>
      <c r="C1003" s="98"/>
      <c r="D1003" s="98"/>
      <c r="E1003" s="275"/>
    </row>
    <row r="1004" spans="1:5" ht="15">
      <c r="A1004" s="129"/>
      <c r="B1004" s="273"/>
      <c r="C1004" s="98"/>
      <c r="D1004" s="98"/>
      <c r="E1004" s="275"/>
    </row>
    <row r="1005" spans="1:5" ht="15">
      <c r="A1005" s="129"/>
      <c r="B1005" s="273"/>
      <c r="C1005" s="98"/>
      <c r="D1005" s="98"/>
      <c r="E1005" s="275"/>
    </row>
    <row r="1006" spans="1:5" ht="15">
      <c r="A1006" s="129"/>
      <c r="B1006" s="273"/>
      <c r="C1006" s="98"/>
      <c r="D1006" s="98"/>
      <c r="E1006" s="275"/>
    </row>
    <row r="1007" spans="1:5" ht="15">
      <c r="A1007" s="129"/>
      <c r="B1007" s="273"/>
      <c r="C1007" s="98"/>
      <c r="D1007" s="98"/>
      <c r="E1007" s="275"/>
    </row>
    <row r="1008" spans="1:5" ht="15">
      <c r="A1008" s="129"/>
      <c r="B1008" s="273"/>
      <c r="C1008" s="98"/>
      <c r="D1008" s="98"/>
      <c r="E1008" s="275"/>
    </row>
    <row r="1009" spans="1:5" ht="15">
      <c r="A1009" s="129"/>
      <c r="B1009" s="273"/>
      <c r="C1009" s="98"/>
      <c r="D1009" s="98"/>
      <c r="E1009" s="275"/>
    </row>
    <row r="1010" spans="1:5" ht="15">
      <c r="A1010" s="129"/>
      <c r="B1010" s="273"/>
      <c r="C1010" s="98"/>
      <c r="D1010" s="98"/>
      <c r="E1010" s="275"/>
    </row>
    <row r="1011" spans="1:5" ht="15">
      <c r="A1011" s="129"/>
      <c r="B1011" s="273"/>
      <c r="C1011" s="98"/>
      <c r="D1011" s="98"/>
      <c r="E1011" s="275"/>
    </row>
    <row r="1012" spans="1:5" ht="15">
      <c r="A1012" s="129"/>
      <c r="B1012" s="273"/>
      <c r="C1012" s="98"/>
      <c r="D1012" s="98"/>
      <c r="E1012" s="275"/>
    </row>
    <row r="1013" spans="1:5" ht="15">
      <c r="A1013" s="129"/>
      <c r="B1013" s="273"/>
      <c r="C1013" s="98"/>
      <c r="D1013" s="98"/>
      <c r="E1013" s="275"/>
    </row>
    <row r="1014" spans="1:5" ht="15">
      <c r="A1014" s="129"/>
      <c r="B1014" s="273"/>
      <c r="C1014" s="98"/>
      <c r="D1014" s="98"/>
      <c r="E1014" s="275"/>
    </row>
    <row r="1015" spans="1:5" ht="15">
      <c r="A1015" s="129"/>
      <c r="B1015" s="273"/>
      <c r="C1015" s="98"/>
      <c r="D1015" s="98"/>
      <c r="E1015" s="275"/>
    </row>
    <row r="1016" spans="1:5" ht="15">
      <c r="A1016" s="129"/>
      <c r="B1016" s="273"/>
      <c r="C1016" s="98"/>
      <c r="D1016" s="98"/>
      <c r="E1016" s="275"/>
    </row>
    <row r="1017" spans="1:5" ht="15">
      <c r="A1017" s="129"/>
      <c r="B1017" s="273"/>
      <c r="C1017" s="98"/>
      <c r="D1017" s="98"/>
      <c r="E1017" s="275"/>
    </row>
    <row r="1018" spans="1:5" ht="15">
      <c r="A1018" s="129"/>
      <c r="B1018" s="273"/>
      <c r="C1018" s="98"/>
      <c r="D1018" s="98"/>
      <c r="E1018" s="275"/>
    </row>
    <row r="1019" spans="1:5" ht="15">
      <c r="A1019" s="129"/>
      <c r="B1019" s="273"/>
      <c r="C1019" s="98"/>
      <c r="D1019" s="98"/>
      <c r="E1019" s="275"/>
    </row>
    <row r="1020" spans="1:5" ht="15">
      <c r="A1020" s="129"/>
      <c r="B1020" s="273"/>
      <c r="C1020" s="98"/>
      <c r="D1020" s="98"/>
      <c r="E1020" s="275"/>
    </row>
    <row r="1021" spans="1:5" ht="15">
      <c r="A1021" s="129"/>
      <c r="B1021" s="273"/>
      <c r="C1021" s="98"/>
      <c r="D1021" s="98"/>
      <c r="E1021" s="275"/>
    </row>
    <row r="1022" spans="1:5" ht="15">
      <c r="A1022" s="129"/>
      <c r="B1022" s="273"/>
      <c r="C1022" s="98"/>
      <c r="D1022" s="98"/>
      <c r="E1022" s="275"/>
    </row>
    <row r="1023" spans="1:5" ht="15">
      <c r="A1023" s="129"/>
      <c r="B1023" s="273"/>
      <c r="C1023" s="98"/>
      <c r="D1023" s="98"/>
      <c r="E1023" s="275"/>
    </row>
    <row r="1024" spans="1:5" ht="15">
      <c r="A1024" s="129"/>
      <c r="B1024" s="273"/>
      <c r="C1024" s="98"/>
      <c r="D1024" s="98"/>
      <c r="E1024" s="275"/>
    </row>
    <row r="1025" spans="1:5" ht="15">
      <c r="A1025" s="129"/>
      <c r="B1025" s="273"/>
      <c r="C1025" s="98"/>
      <c r="D1025" s="98"/>
      <c r="E1025" s="275"/>
    </row>
    <row r="1026" spans="1:5" ht="15">
      <c r="A1026" s="129"/>
      <c r="B1026" s="273"/>
      <c r="C1026" s="98"/>
      <c r="D1026" s="98"/>
      <c r="E1026" s="275"/>
    </row>
    <row r="1027" spans="1:5" ht="15">
      <c r="A1027" s="129"/>
      <c r="B1027" s="273"/>
      <c r="C1027" s="98"/>
      <c r="D1027" s="98"/>
      <c r="E1027" s="275"/>
    </row>
    <row r="1028" spans="1:5" ht="15">
      <c r="A1028" s="129"/>
      <c r="B1028" s="273"/>
      <c r="C1028" s="98"/>
      <c r="D1028" s="98"/>
      <c r="E1028" s="275"/>
    </row>
    <row r="1029" spans="1:5" ht="15">
      <c r="A1029" s="129"/>
      <c r="B1029" s="273"/>
      <c r="C1029" s="98"/>
      <c r="D1029" s="98"/>
      <c r="E1029" s="275"/>
    </row>
    <row r="1030" spans="1:5" ht="15">
      <c r="A1030" s="129"/>
      <c r="B1030" s="273"/>
      <c r="C1030" s="98"/>
      <c r="D1030" s="98"/>
      <c r="E1030" s="275"/>
    </row>
    <row r="1031" spans="1:5" ht="15">
      <c r="A1031" s="129"/>
      <c r="B1031" s="273"/>
      <c r="C1031" s="98"/>
      <c r="D1031" s="98"/>
      <c r="E1031" s="275"/>
    </row>
    <row r="1032" spans="1:5" ht="15">
      <c r="A1032" s="129"/>
      <c r="B1032" s="273"/>
      <c r="C1032" s="98"/>
      <c r="D1032" s="98"/>
      <c r="E1032" s="275"/>
    </row>
    <row r="1033" spans="1:5" ht="15">
      <c r="A1033" s="129"/>
      <c r="B1033" s="273"/>
      <c r="C1033" s="98"/>
      <c r="D1033" s="98"/>
      <c r="E1033" s="275"/>
    </row>
    <row r="1034" spans="1:5" ht="15">
      <c r="A1034" s="129"/>
      <c r="B1034" s="273"/>
      <c r="C1034" s="98"/>
      <c r="D1034" s="98"/>
      <c r="E1034" s="275"/>
    </row>
    <row r="1035" spans="1:5" ht="15">
      <c r="A1035" s="129"/>
      <c r="B1035" s="273"/>
      <c r="C1035" s="98"/>
      <c r="D1035" s="98"/>
      <c r="E1035" s="275"/>
    </row>
    <row r="1036" spans="1:5" ht="15">
      <c r="A1036" s="129"/>
      <c r="B1036" s="273"/>
      <c r="C1036" s="98"/>
      <c r="D1036" s="98"/>
      <c r="E1036" s="275"/>
    </row>
    <row r="1037" spans="1:5" ht="15">
      <c r="A1037" s="129"/>
      <c r="B1037" s="273"/>
      <c r="C1037" s="98"/>
      <c r="D1037" s="98"/>
      <c r="E1037" s="275"/>
    </row>
    <row r="1038" spans="1:5" ht="15">
      <c r="A1038" s="129"/>
      <c r="B1038" s="273"/>
      <c r="C1038" s="98"/>
      <c r="D1038" s="98"/>
      <c r="E1038" s="275"/>
    </row>
    <row r="1039" spans="1:5" ht="15">
      <c r="A1039" s="129"/>
      <c r="B1039" s="273"/>
      <c r="C1039" s="98"/>
      <c r="D1039" s="98"/>
      <c r="E1039" s="275"/>
    </row>
    <row r="1040" spans="1:5" ht="15">
      <c r="A1040" s="129"/>
      <c r="B1040" s="273"/>
      <c r="C1040" s="98"/>
      <c r="D1040" s="98"/>
      <c r="E1040" s="275"/>
    </row>
    <row r="1041" spans="1:5" ht="15">
      <c r="A1041" s="129"/>
      <c r="B1041" s="273"/>
      <c r="C1041" s="98"/>
      <c r="D1041" s="98"/>
      <c r="E1041" s="275"/>
    </row>
    <row r="1042" spans="1:5" ht="15">
      <c r="A1042" s="129"/>
      <c r="B1042" s="273"/>
      <c r="C1042" s="98"/>
      <c r="D1042" s="98"/>
      <c r="E1042" s="275"/>
    </row>
    <row r="1043" spans="1:5" ht="15">
      <c r="A1043" s="129"/>
      <c r="B1043" s="273"/>
      <c r="C1043" s="98"/>
      <c r="D1043" s="98"/>
      <c r="E1043" s="275"/>
    </row>
    <row r="1044" spans="1:5" ht="15">
      <c r="A1044" s="129"/>
      <c r="B1044" s="273"/>
      <c r="C1044" s="98"/>
      <c r="D1044" s="98"/>
      <c r="E1044" s="275"/>
    </row>
    <row r="1045" spans="1:5" ht="15">
      <c r="A1045" s="129"/>
      <c r="B1045" s="273"/>
      <c r="C1045" s="98"/>
      <c r="D1045" s="98"/>
      <c r="E1045" s="275"/>
    </row>
    <row r="1046" spans="1:5" ht="15">
      <c r="A1046" s="129"/>
      <c r="B1046" s="273"/>
      <c r="C1046" s="98"/>
      <c r="D1046" s="98"/>
      <c r="E1046" s="275"/>
    </row>
    <row r="1047" spans="1:5" ht="15">
      <c r="A1047" s="129"/>
      <c r="B1047" s="273"/>
      <c r="C1047" s="98"/>
      <c r="D1047" s="98"/>
      <c r="E1047" s="275"/>
    </row>
    <row r="1048" spans="1:5" ht="15">
      <c r="A1048" s="129"/>
      <c r="B1048" s="273"/>
      <c r="C1048" s="98"/>
      <c r="D1048" s="98"/>
      <c r="E1048" s="275"/>
    </row>
    <row r="1049" spans="1:5" ht="15">
      <c r="A1049" s="129"/>
      <c r="B1049" s="273"/>
      <c r="C1049" s="98"/>
      <c r="D1049" s="98"/>
      <c r="E1049" s="275"/>
    </row>
    <row r="1050" spans="1:5" ht="15">
      <c r="A1050" s="129"/>
      <c r="B1050" s="273"/>
      <c r="C1050" s="98"/>
      <c r="D1050" s="98"/>
      <c r="E1050" s="275"/>
    </row>
    <row r="1051" spans="1:5" ht="15">
      <c r="A1051" s="129"/>
      <c r="B1051" s="273"/>
      <c r="C1051" s="98"/>
      <c r="D1051" s="98"/>
      <c r="E1051" s="275"/>
    </row>
    <row r="1052" spans="1:5" ht="15">
      <c r="A1052" s="129"/>
      <c r="B1052" s="273"/>
      <c r="C1052" s="98"/>
      <c r="D1052" s="98"/>
      <c r="E1052" s="275"/>
    </row>
    <row r="1053" spans="1:5" ht="15">
      <c r="A1053" s="129"/>
      <c r="B1053" s="273"/>
      <c r="C1053" s="98"/>
      <c r="D1053" s="98"/>
      <c r="E1053" s="275"/>
    </row>
    <row r="1054" spans="1:5" ht="15">
      <c r="A1054" s="129"/>
      <c r="B1054" s="273"/>
      <c r="C1054" s="98"/>
      <c r="D1054" s="98"/>
      <c r="E1054" s="275"/>
    </row>
    <row r="1055" spans="1:5" ht="15">
      <c r="A1055" s="129"/>
      <c r="B1055" s="273"/>
      <c r="C1055" s="98"/>
      <c r="D1055" s="98"/>
      <c r="E1055" s="275"/>
    </row>
    <row r="1056" spans="1:5" ht="15">
      <c r="A1056" s="129"/>
      <c r="B1056" s="273"/>
      <c r="C1056" s="98"/>
      <c r="D1056" s="98"/>
      <c r="E1056" s="275"/>
    </row>
    <row r="1057" spans="1:5" ht="15">
      <c r="A1057" s="129"/>
      <c r="B1057" s="273"/>
      <c r="C1057" s="98"/>
      <c r="D1057" s="98"/>
      <c r="E1057" s="275"/>
    </row>
    <row r="1058" spans="1:5" ht="15">
      <c r="A1058" s="129"/>
      <c r="B1058" s="273"/>
      <c r="C1058" s="98"/>
      <c r="D1058" s="98"/>
      <c r="E1058" s="275"/>
    </row>
    <row r="1059" spans="1:5" ht="15">
      <c r="A1059" s="129"/>
      <c r="B1059" s="273"/>
      <c r="C1059" s="98"/>
      <c r="D1059" s="98"/>
      <c r="E1059" s="275"/>
    </row>
    <row r="1060" spans="1:5" ht="15">
      <c r="A1060" s="129"/>
      <c r="B1060" s="273"/>
      <c r="C1060" s="98"/>
      <c r="D1060" s="98"/>
      <c r="E1060" s="275"/>
    </row>
    <row r="1061" spans="1:5" ht="15">
      <c r="A1061" s="129"/>
      <c r="B1061" s="273"/>
      <c r="C1061" s="98"/>
      <c r="D1061" s="98"/>
      <c r="E1061" s="275"/>
    </row>
    <row r="1062" spans="1:5" ht="15">
      <c r="A1062" s="129"/>
      <c r="B1062" s="273"/>
      <c r="C1062" s="98"/>
      <c r="D1062" s="98"/>
      <c r="E1062" s="275"/>
    </row>
    <row r="1063" spans="1:5" ht="15">
      <c r="A1063" s="129"/>
      <c r="B1063" s="273"/>
      <c r="C1063" s="98"/>
      <c r="D1063" s="98"/>
      <c r="E1063" s="275"/>
    </row>
    <row r="1064" spans="1:5" ht="15">
      <c r="A1064" s="129"/>
      <c r="B1064" s="273"/>
      <c r="C1064" s="98"/>
      <c r="D1064" s="98"/>
      <c r="E1064" s="275"/>
    </row>
    <row r="1065" spans="1:5" ht="15">
      <c r="A1065" s="129"/>
      <c r="B1065" s="273"/>
      <c r="C1065" s="98"/>
      <c r="D1065" s="98"/>
      <c r="E1065" s="275"/>
    </row>
    <row r="1066" spans="1:5" ht="15">
      <c r="A1066" s="129"/>
      <c r="B1066" s="273"/>
      <c r="C1066" s="98"/>
      <c r="D1066" s="98"/>
      <c r="E1066" s="275"/>
    </row>
    <row r="1067" spans="1:5" ht="15">
      <c r="A1067" s="129"/>
      <c r="B1067" s="273"/>
      <c r="C1067" s="98"/>
      <c r="D1067" s="98"/>
      <c r="E1067" s="275"/>
    </row>
    <row r="1068" spans="1:5" ht="15">
      <c r="A1068" s="129"/>
      <c r="B1068" s="273"/>
      <c r="C1068" s="98"/>
      <c r="D1068" s="98"/>
      <c r="E1068" s="275"/>
    </row>
    <row r="1069" spans="1:5" ht="15">
      <c r="A1069" s="129"/>
      <c r="B1069" s="273"/>
      <c r="C1069" s="98"/>
      <c r="D1069" s="98"/>
      <c r="E1069" s="275"/>
    </row>
    <row r="1070" spans="1:5" ht="15">
      <c r="A1070" s="129"/>
      <c r="B1070" s="273"/>
      <c r="C1070" s="98"/>
      <c r="D1070" s="98"/>
      <c r="E1070" s="275"/>
    </row>
    <row r="1071" spans="1:5" ht="15">
      <c r="A1071" s="129"/>
      <c r="B1071" s="273"/>
      <c r="C1071" s="98"/>
      <c r="D1071" s="98"/>
      <c r="E1071" s="275"/>
    </row>
    <row r="1072" spans="1:5" ht="15">
      <c r="A1072" s="129"/>
      <c r="B1072" s="273"/>
      <c r="C1072" s="98"/>
      <c r="D1072" s="98"/>
      <c r="E1072" s="275"/>
    </row>
    <row r="1073" spans="1:5" ht="15">
      <c r="A1073" s="129"/>
      <c r="B1073" s="273"/>
      <c r="C1073" s="98"/>
      <c r="D1073" s="98"/>
      <c r="E1073" s="275"/>
    </row>
    <row r="1074" spans="1:5" ht="15">
      <c r="A1074" s="129"/>
      <c r="B1074" s="273"/>
      <c r="C1074" s="98"/>
      <c r="D1074" s="98"/>
      <c r="E1074" s="275"/>
    </row>
    <row r="1075" spans="1:5" ht="15">
      <c r="A1075" s="129"/>
      <c r="B1075" s="273"/>
      <c r="C1075" s="98"/>
      <c r="D1075" s="98"/>
      <c r="E1075" s="275"/>
    </row>
    <row r="1076" spans="1:5" ht="15">
      <c r="A1076" s="129"/>
      <c r="B1076" s="273"/>
      <c r="C1076" s="98"/>
      <c r="D1076" s="98"/>
      <c r="E1076" s="275"/>
    </row>
    <row r="1077" spans="1:5" ht="15">
      <c r="A1077" s="129"/>
      <c r="B1077" s="273"/>
      <c r="C1077" s="98"/>
      <c r="D1077" s="98"/>
      <c r="E1077" s="275"/>
    </row>
    <row r="1078" spans="1:5" ht="15">
      <c r="A1078" s="129"/>
      <c r="B1078" s="273"/>
      <c r="C1078" s="98"/>
      <c r="D1078" s="98"/>
      <c r="E1078" s="275"/>
    </row>
    <row r="1079" spans="1:5" ht="15">
      <c r="A1079" s="129"/>
      <c r="B1079" s="273"/>
      <c r="C1079" s="98"/>
      <c r="D1079" s="98"/>
      <c r="E1079" s="275"/>
    </row>
    <row r="1080" spans="1:5" ht="15">
      <c r="A1080" s="129"/>
      <c r="B1080" s="273"/>
      <c r="C1080" s="98"/>
      <c r="D1080" s="98"/>
      <c r="E1080" s="275"/>
    </row>
    <row r="1081" spans="1:5" ht="15">
      <c r="A1081" s="129"/>
      <c r="B1081" s="273"/>
      <c r="C1081" s="98"/>
      <c r="D1081" s="98"/>
      <c r="E1081" s="275"/>
    </row>
    <row r="1082" spans="1:5" ht="15">
      <c r="A1082" s="129"/>
      <c r="B1082" s="273"/>
      <c r="C1082" s="98"/>
      <c r="D1082" s="98"/>
      <c r="E1082" s="275"/>
    </row>
    <row r="1083" spans="1:5" ht="15">
      <c r="A1083" s="129"/>
      <c r="B1083" s="273"/>
      <c r="C1083" s="98"/>
      <c r="D1083" s="98"/>
      <c r="E1083" s="275"/>
    </row>
    <row r="1084" spans="1:5" ht="15">
      <c r="A1084" s="129"/>
      <c r="B1084" s="273"/>
      <c r="C1084" s="98"/>
      <c r="D1084" s="98"/>
      <c r="E1084" s="275"/>
    </row>
    <row r="1085" spans="1:5" ht="15">
      <c r="A1085" s="129"/>
      <c r="B1085" s="273"/>
      <c r="C1085" s="98"/>
      <c r="D1085" s="98"/>
      <c r="E1085" s="275"/>
    </row>
    <row r="1086" spans="1:5" ht="15">
      <c r="A1086" s="129"/>
      <c r="B1086" s="273"/>
      <c r="C1086" s="98"/>
      <c r="D1086" s="98"/>
      <c r="E1086" s="275"/>
    </row>
    <row r="1087" spans="1:5" ht="15">
      <c r="A1087" s="129"/>
      <c r="B1087" s="273"/>
      <c r="C1087" s="98"/>
      <c r="D1087" s="98"/>
      <c r="E1087" s="275"/>
    </row>
    <row r="1088" spans="1:5" ht="15">
      <c r="A1088" s="129"/>
      <c r="B1088" s="273"/>
      <c r="C1088" s="98"/>
      <c r="D1088" s="98"/>
      <c r="E1088" s="275"/>
    </row>
    <row r="1089" spans="1:5" ht="15">
      <c r="A1089" s="129"/>
      <c r="B1089" s="273"/>
      <c r="C1089" s="98"/>
      <c r="D1089" s="98"/>
      <c r="E1089" s="275"/>
    </row>
    <row r="1090" spans="1:5" ht="15">
      <c r="A1090" s="129"/>
      <c r="B1090" s="273"/>
      <c r="C1090" s="98"/>
      <c r="D1090" s="98"/>
      <c r="E1090" s="275"/>
    </row>
    <row r="1091" spans="1:5" ht="15">
      <c r="A1091" s="129"/>
      <c r="B1091" s="273"/>
      <c r="C1091" s="98"/>
      <c r="D1091" s="98"/>
      <c r="E1091" s="275"/>
    </row>
    <row r="1092" spans="1:5" ht="15">
      <c r="A1092" s="129"/>
      <c r="B1092" s="273"/>
      <c r="C1092" s="98"/>
      <c r="D1092" s="98"/>
      <c r="E1092" s="275"/>
    </row>
    <row r="1093" spans="1:5" ht="15">
      <c r="A1093" s="129"/>
      <c r="B1093" s="273"/>
      <c r="C1093" s="98"/>
      <c r="D1093" s="98"/>
      <c r="E1093" s="275"/>
    </row>
    <row r="1094" spans="1:5" ht="15">
      <c r="A1094" s="129"/>
      <c r="B1094" s="273"/>
      <c r="C1094" s="98"/>
      <c r="D1094" s="98"/>
      <c r="E1094" s="275"/>
    </row>
    <row r="1095" spans="1:5" ht="15">
      <c r="A1095" s="129"/>
      <c r="B1095" s="273"/>
      <c r="C1095" s="98"/>
      <c r="D1095" s="98"/>
      <c r="E1095" s="275"/>
    </row>
    <row r="1096" spans="1:5" ht="15">
      <c r="A1096" s="129"/>
      <c r="B1096" s="273"/>
      <c r="C1096" s="98"/>
      <c r="D1096" s="98"/>
      <c r="E1096" s="275"/>
    </row>
    <row r="1097" spans="1:5" ht="15">
      <c r="A1097" s="129"/>
      <c r="B1097" s="273"/>
      <c r="C1097" s="98"/>
      <c r="D1097" s="98"/>
      <c r="E1097" s="275"/>
    </row>
    <row r="1098" spans="1:5" ht="15">
      <c r="A1098" s="129"/>
      <c r="B1098" s="273"/>
      <c r="C1098" s="98"/>
      <c r="D1098" s="98"/>
      <c r="E1098" s="275"/>
    </row>
    <row r="1099" spans="1:5" ht="15">
      <c r="A1099" s="129"/>
      <c r="B1099" s="273"/>
      <c r="C1099" s="98"/>
      <c r="D1099" s="98"/>
      <c r="E1099" s="275"/>
    </row>
    <row r="1100" spans="1:5" ht="15">
      <c r="A1100" s="129"/>
      <c r="B1100" s="273"/>
      <c r="C1100" s="98"/>
      <c r="D1100" s="98"/>
      <c r="E1100" s="275"/>
    </row>
    <row r="1101" spans="1:5" ht="15">
      <c r="A1101" s="129"/>
      <c r="B1101" s="273"/>
      <c r="C1101" s="98"/>
      <c r="D1101" s="98"/>
      <c r="E1101" s="275"/>
    </row>
    <row r="1102" spans="1:5" ht="15">
      <c r="A1102" s="129"/>
      <c r="B1102" s="273"/>
      <c r="C1102" s="98"/>
      <c r="D1102" s="98"/>
      <c r="E1102" s="275"/>
    </row>
    <row r="1103" spans="1:5" ht="15">
      <c r="A1103" s="129"/>
      <c r="B1103" s="273"/>
      <c r="C1103" s="98"/>
      <c r="D1103" s="98"/>
      <c r="E1103" s="275"/>
    </row>
    <row r="1104" spans="1:5" ht="15">
      <c r="A1104" s="129"/>
      <c r="B1104" s="273"/>
      <c r="C1104" s="98"/>
      <c r="D1104" s="98"/>
      <c r="E1104" s="275"/>
    </row>
    <row r="1105" spans="1:5" ht="15">
      <c r="A1105" s="129"/>
      <c r="B1105" s="273"/>
      <c r="C1105" s="98"/>
      <c r="D1105" s="98"/>
      <c r="E1105" s="275"/>
    </row>
    <row r="1106" spans="1:5" ht="15">
      <c r="A1106" s="129"/>
      <c r="B1106" s="273"/>
      <c r="C1106" s="98"/>
      <c r="D1106" s="98"/>
      <c r="E1106" s="275"/>
    </row>
    <row r="1107" spans="1:5" ht="15">
      <c r="A1107" s="129"/>
      <c r="B1107" s="273"/>
      <c r="C1107" s="98"/>
      <c r="D1107" s="98"/>
      <c r="E1107" s="275"/>
    </row>
    <row r="1108" spans="1:5" ht="15">
      <c r="A1108" s="129"/>
      <c r="B1108" s="273"/>
      <c r="C1108" s="98"/>
      <c r="D1108" s="98"/>
      <c r="E1108" s="275"/>
    </row>
    <row r="1109" spans="1:5" ht="15">
      <c r="A1109" s="129"/>
      <c r="B1109" s="273"/>
      <c r="C1109" s="98"/>
      <c r="D1109" s="98"/>
      <c r="E1109" s="275"/>
    </row>
    <row r="1110" spans="1:5" ht="15">
      <c r="A1110" s="129"/>
      <c r="B1110" s="273"/>
      <c r="C1110" s="98"/>
      <c r="D1110" s="98"/>
      <c r="E1110" s="275"/>
    </row>
    <row r="1111" spans="1:5" ht="15">
      <c r="A1111" s="129"/>
      <c r="B1111" s="273"/>
      <c r="C1111" s="98"/>
      <c r="D1111" s="98"/>
      <c r="E1111" s="275"/>
    </row>
    <row r="1112" spans="1:5" ht="15">
      <c r="A1112" s="129"/>
      <c r="B1112" s="273"/>
      <c r="C1112" s="98"/>
      <c r="D1112" s="98"/>
      <c r="E1112" s="275"/>
    </row>
    <row r="1113" spans="1:5" ht="15">
      <c r="A1113" s="129"/>
      <c r="B1113" s="273"/>
      <c r="C1113" s="98"/>
      <c r="D1113" s="98"/>
      <c r="E1113" s="275"/>
    </row>
    <row r="1114" spans="1:5" ht="15">
      <c r="A1114" s="129"/>
      <c r="B1114" s="273"/>
      <c r="C1114" s="98"/>
      <c r="D1114" s="98"/>
      <c r="E1114" s="275"/>
    </row>
    <row r="1115" spans="1:5" ht="15">
      <c r="A1115" s="129"/>
      <c r="B1115" s="273"/>
      <c r="C1115" s="98"/>
      <c r="D1115" s="98"/>
      <c r="E1115" s="275"/>
    </row>
    <row r="1116" spans="1:5" ht="15">
      <c r="A1116" s="129"/>
      <c r="B1116" s="273"/>
      <c r="C1116" s="98"/>
      <c r="D1116" s="98"/>
      <c r="E1116" s="275"/>
    </row>
    <row r="1117" spans="1:5" ht="15">
      <c r="A1117" s="129"/>
      <c r="B1117" s="273"/>
      <c r="C1117" s="98"/>
      <c r="D1117" s="98"/>
      <c r="E1117" s="275"/>
    </row>
    <row r="1118" spans="1:5" ht="15">
      <c r="A1118" s="129"/>
      <c r="B1118" s="273"/>
      <c r="C1118" s="98"/>
      <c r="D1118" s="98"/>
      <c r="E1118" s="275"/>
    </row>
    <row r="1119" spans="1:5" ht="15">
      <c r="A1119" s="129"/>
      <c r="B1119" s="273"/>
      <c r="C1119" s="98"/>
      <c r="D1119" s="98"/>
      <c r="E1119" s="275"/>
    </row>
    <row r="1120" spans="1:5" ht="15">
      <c r="A1120" s="129"/>
      <c r="B1120" s="273"/>
      <c r="C1120" s="98"/>
      <c r="D1120" s="98"/>
      <c r="E1120" s="275"/>
    </row>
    <row r="1121" spans="1:5" ht="15">
      <c r="A1121" s="129"/>
      <c r="B1121" s="273"/>
      <c r="C1121" s="98"/>
      <c r="D1121" s="98"/>
      <c r="E1121" s="275"/>
    </row>
    <row r="1122" spans="1:5" ht="15">
      <c r="A1122" s="129"/>
      <c r="B1122" s="273"/>
      <c r="C1122" s="98"/>
      <c r="D1122" s="98"/>
      <c r="E1122" s="275"/>
    </row>
    <row r="1123" spans="1:5" ht="15">
      <c r="A1123" s="129"/>
      <c r="B1123" s="273"/>
      <c r="C1123" s="98"/>
      <c r="D1123" s="98"/>
      <c r="E1123" s="275"/>
    </row>
    <row r="1124" spans="1:5" ht="15">
      <c r="A1124" s="129"/>
      <c r="B1124" s="273"/>
      <c r="C1124" s="98"/>
      <c r="D1124" s="98"/>
      <c r="E1124" s="275"/>
    </row>
    <row r="1125" spans="1:5" ht="15">
      <c r="A1125" s="129"/>
      <c r="B1125" s="273"/>
      <c r="C1125" s="98"/>
      <c r="D1125" s="98"/>
      <c r="E1125" s="275"/>
    </row>
    <row r="1126" spans="1:5" ht="15">
      <c r="A1126" s="129"/>
      <c r="B1126" s="273"/>
      <c r="C1126" s="98"/>
      <c r="D1126" s="98"/>
      <c r="E1126" s="275"/>
    </row>
    <row r="1127" spans="1:5" ht="15">
      <c r="A1127" s="129"/>
      <c r="B1127" s="273"/>
      <c r="C1127" s="98"/>
      <c r="D1127" s="98"/>
      <c r="E1127" s="275"/>
    </row>
    <row r="1128" spans="1:5" ht="15">
      <c r="A1128" s="129"/>
      <c r="B1128" s="273"/>
      <c r="C1128" s="98"/>
      <c r="D1128" s="98"/>
      <c r="E1128" s="275"/>
    </row>
    <row r="1129" spans="1:5" ht="15">
      <c r="A1129" s="129"/>
      <c r="B1129" s="273"/>
      <c r="C1129" s="98"/>
      <c r="D1129" s="98"/>
      <c r="E1129" s="275"/>
    </row>
    <row r="1130" spans="1:5" ht="15">
      <c r="A1130" s="129"/>
      <c r="B1130" s="273"/>
      <c r="C1130" s="98"/>
      <c r="D1130" s="98"/>
      <c r="E1130" s="275"/>
    </row>
    <row r="1131" spans="1:5" ht="15">
      <c r="A1131" s="129"/>
      <c r="B1131" s="273"/>
      <c r="C1131" s="98"/>
      <c r="D1131" s="98"/>
      <c r="E1131" s="275"/>
    </row>
    <row r="1132" spans="1:5" ht="15">
      <c r="A1132" s="129"/>
      <c r="B1132" s="273"/>
      <c r="C1132" s="98"/>
      <c r="D1132" s="98"/>
      <c r="E1132" s="275"/>
    </row>
    <row r="1133" spans="1:5" ht="15">
      <c r="A1133" s="129"/>
      <c r="B1133" s="273"/>
      <c r="C1133" s="98"/>
      <c r="D1133" s="98"/>
      <c r="E1133" s="275"/>
    </row>
    <row r="1134" spans="1:5" ht="15">
      <c r="A1134" s="129"/>
      <c r="B1134" s="273"/>
      <c r="C1134" s="98"/>
      <c r="D1134" s="98"/>
      <c r="E1134" s="275"/>
    </row>
    <row r="1135" spans="1:5" ht="15">
      <c r="A1135" s="129"/>
      <c r="B1135" s="273"/>
      <c r="C1135" s="98"/>
      <c r="D1135" s="98"/>
      <c r="E1135" s="275"/>
    </row>
    <row r="1136" spans="1:5" ht="15">
      <c r="A1136" s="129"/>
      <c r="B1136" s="273"/>
      <c r="C1136" s="98"/>
      <c r="D1136" s="98"/>
      <c r="E1136" s="275"/>
    </row>
    <row r="1137" spans="1:5" ht="15">
      <c r="A1137" s="129"/>
      <c r="B1137" s="273"/>
      <c r="C1137" s="98"/>
      <c r="D1137" s="98"/>
      <c r="E1137" s="275"/>
    </row>
    <row r="1138" spans="1:5" ht="15">
      <c r="A1138" s="129"/>
      <c r="B1138" s="273"/>
      <c r="C1138" s="98"/>
      <c r="D1138" s="98"/>
      <c r="E1138" s="275"/>
    </row>
    <row r="1139" spans="1:5" ht="15">
      <c r="A1139" s="129"/>
      <c r="B1139" s="273"/>
      <c r="C1139" s="98"/>
      <c r="D1139" s="98"/>
      <c r="E1139" s="275"/>
    </row>
    <row r="1140" spans="1:5" ht="15">
      <c r="A1140" s="129"/>
      <c r="B1140" s="273"/>
      <c r="C1140" s="98"/>
      <c r="D1140" s="98"/>
      <c r="E1140" s="275"/>
    </row>
    <row r="1141" spans="1:5" ht="15">
      <c r="A1141" s="129"/>
      <c r="B1141" s="273"/>
      <c r="C1141" s="98"/>
      <c r="D1141" s="98"/>
      <c r="E1141" s="275"/>
    </row>
    <row r="1142" spans="1:5" ht="15">
      <c r="A1142" s="129"/>
      <c r="B1142" s="273"/>
      <c r="C1142" s="98"/>
      <c r="D1142" s="98"/>
      <c r="E1142" s="275"/>
    </row>
    <row r="1143" spans="1:5" ht="15">
      <c r="A1143" s="129"/>
      <c r="B1143" s="273"/>
      <c r="C1143" s="98"/>
      <c r="D1143" s="98"/>
      <c r="E1143" s="275"/>
    </row>
    <row r="1144" spans="1:5" ht="15">
      <c r="A1144" s="129"/>
      <c r="B1144" s="273"/>
      <c r="C1144" s="98"/>
      <c r="D1144" s="98"/>
      <c r="E1144" s="275"/>
    </row>
    <row r="1145" spans="1:5" ht="15">
      <c r="A1145" s="129"/>
      <c r="B1145" s="273"/>
      <c r="C1145" s="98"/>
      <c r="D1145" s="98"/>
      <c r="E1145" s="275"/>
    </row>
    <row r="1146" spans="1:5" ht="15">
      <c r="A1146" s="129"/>
      <c r="B1146" s="273"/>
      <c r="C1146" s="98"/>
      <c r="D1146" s="98"/>
      <c r="E1146" s="275"/>
    </row>
    <row r="1147" spans="1:5" ht="15">
      <c r="A1147" s="129"/>
      <c r="B1147" s="273"/>
      <c r="C1147" s="98"/>
      <c r="D1147" s="98"/>
      <c r="E1147" s="275"/>
    </row>
    <row r="1148" spans="1:5" ht="15">
      <c r="A1148" s="129"/>
      <c r="B1148" s="273"/>
      <c r="C1148" s="98"/>
      <c r="D1148" s="98"/>
      <c r="E1148" s="275"/>
    </row>
    <row r="1149" spans="1:5" ht="15">
      <c r="A1149" s="129"/>
      <c r="B1149" s="273"/>
      <c r="C1149" s="98"/>
      <c r="D1149" s="98"/>
      <c r="E1149" s="275"/>
    </row>
    <row r="1150" spans="1:5" ht="15">
      <c r="A1150" s="129"/>
      <c r="B1150" s="273"/>
      <c r="C1150" s="98"/>
      <c r="D1150" s="98"/>
      <c r="E1150" s="275"/>
    </row>
    <row r="1151" spans="1:5" ht="15">
      <c r="A1151" s="129"/>
      <c r="B1151" s="273"/>
      <c r="C1151" s="98"/>
      <c r="D1151" s="98"/>
      <c r="E1151" s="275"/>
    </row>
    <row r="1152" spans="1:5" ht="15">
      <c r="A1152" s="129"/>
      <c r="B1152" s="273"/>
      <c r="C1152" s="98"/>
      <c r="D1152" s="98"/>
      <c r="E1152" s="275"/>
    </row>
    <row r="1153" spans="1:5" ht="15">
      <c r="A1153" s="129"/>
      <c r="B1153" s="273"/>
      <c r="C1153" s="98"/>
      <c r="D1153" s="98"/>
      <c r="E1153" s="275"/>
    </row>
    <row r="1154" spans="1:5" ht="15">
      <c r="A1154" s="129"/>
      <c r="B1154" s="273"/>
      <c r="C1154" s="98"/>
      <c r="D1154" s="98"/>
      <c r="E1154" s="275"/>
    </row>
    <row r="1155" spans="1:5" ht="15">
      <c r="A1155" s="129"/>
      <c r="B1155" s="273"/>
      <c r="C1155" s="98"/>
      <c r="D1155" s="98"/>
      <c r="E1155" s="275"/>
    </row>
    <row r="1156" spans="1:5" ht="15">
      <c r="A1156" s="129"/>
      <c r="B1156" s="273"/>
      <c r="C1156" s="98"/>
      <c r="D1156" s="98"/>
      <c r="E1156" s="275"/>
    </row>
    <row r="1157" spans="1:5" ht="15">
      <c r="A1157" s="129"/>
      <c r="B1157" s="273"/>
      <c r="C1157" s="98"/>
      <c r="D1157" s="98"/>
      <c r="E1157" s="275"/>
    </row>
    <row r="1158" spans="1:5" ht="15">
      <c r="A1158" s="129"/>
      <c r="B1158" s="273"/>
      <c r="C1158" s="98"/>
      <c r="D1158" s="98"/>
      <c r="E1158" s="275"/>
    </row>
    <row r="1159" spans="1:5" ht="15">
      <c r="A1159" s="129"/>
      <c r="B1159" s="273"/>
      <c r="C1159" s="98"/>
      <c r="D1159" s="98"/>
      <c r="E1159" s="275"/>
    </row>
    <row r="1160" spans="1:5" ht="15">
      <c r="A1160" s="129"/>
      <c r="B1160" s="273"/>
      <c r="C1160" s="98"/>
      <c r="D1160" s="98"/>
      <c r="E1160" s="275"/>
    </row>
    <row r="1161" spans="1:5" ht="15">
      <c r="A1161" s="129"/>
      <c r="B1161" s="273"/>
      <c r="C1161" s="98"/>
      <c r="D1161" s="98"/>
      <c r="E1161" s="275"/>
    </row>
    <row r="1162" spans="1:5" ht="15">
      <c r="A1162" s="129"/>
      <c r="B1162" s="273"/>
      <c r="C1162" s="98"/>
      <c r="D1162" s="98"/>
      <c r="E1162" s="275"/>
    </row>
    <row r="1163" spans="1:5" ht="15">
      <c r="A1163" s="129"/>
      <c r="B1163" s="273"/>
      <c r="C1163" s="98"/>
      <c r="D1163" s="98"/>
      <c r="E1163" s="275"/>
    </row>
    <row r="1164" spans="1:5" ht="15">
      <c r="A1164" s="129"/>
      <c r="B1164" s="273"/>
      <c r="C1164" s="98"/>
      <c r="D1164" s="98"/>
      <c r="E1164" s="275"/>
    </row>
    <row r="1165" spans="1:5" ht="15">
      <c r="A1165" s="129"/>
      <c r="B1165" s="273"/>
      <c r="C1165" s="98"/>
      <c r="D1165" s="98"/>
      <c r="E1165" s="275"/>
    </row>
    <row r="1166" spans="1:5" ht="15">
      <c r="A1166" s="129"/>
      <c r="B1166" s="273"/>
      <c r="C1166" s="98"/>
      <c r="D1166" s="98"/>
      <c r="E1166" s="275"/>
    </row>
    <row r="1167" spans="1:5" ht="15">
      <c r="A1167" s="129"/>
      <c r="B1167" s="273"/>
      <c r="C1167" s="98"/>
      <c r="D1167" s="98"/>
      <c r="E1167" s="275"/>
    </row>
    <row r="1168" spans="1:5" ht="15">
      <c r="A1168" s="129"/>
      <c r="B1168" s="273"/>
      <c r="C1168" s="98"/>
      <c r="D1168" s="98"/>
      <c r="E1168" s="275"/>
    </row>
    <row r="1169" spans="1:5" ht="15">
      <c r="A1169" s="129"/>
      <c r="B1169" s="273"/>
      <c r="C1169" s="98"/>
      <c r="D1169" s="98"/>
      <c r="E1169" s="275"/>
    </row>
    <row r="1170" spans="1:5" ht="15">
      <c r="A1170" s="129"/>
      <c r="B1170" s="273"/>
      <c r="C1170" s="98"/>
      <c r="D1170" s="98"/>
      <c r="E1170" s="275"/>
    </row>
    <row r="1171" spans="1:5" ht="15">
      <c r="A1171" s="129"/>
      <c r="B1171" s="273"/>
      <c r="C1171" s="98"/>
      <c r="D1171" s="98"/>
      <c r="E1171" s="275"/>
    </row>
    <row r="1172" spans="1:5" ht="15">
      <c r="A1172" s="129"/>
      <c r="B1172" s="273"/>
      <c r="C1172" s="98"/>
      <c r="D1172" s="98"/>
      <c r="E1172" s="275"/>
    </row>
    <row r="1173" spans="1:5" ht="15">
      <c r="A1173" s="129"/>
      <c r="B1173" s="273"/>
      <c r="C1173" s="98"/>
      <c r="D1173" s="98"/>
      <c r="E1173" s="275"/>
    </row>
    <row r="1174" spans="1:5" ht="15">
      <c r="A1174" s="129"/>
      <c r="B1174" s="273"/>
      <c r="C1174" s="98"/>
      <c r="D1174" s="98"/>
      <c r="E1174" s="275"/>
    </row>
    <row r="1175" spans="1:5" ht="15">
      <c r="A1175" s="129"/>
      <c r="B1175" s="273"/>
      <c r="C1175" s="98"/>
      <c r="D1175" s="98"/>
      <c r="E1175" s="275"/>
    </row>
    <row r="1176" spans="1:5" ht="15">
      <c r="A1176" s="129"/>
      <c r="B1176" s="273"/>
      <c r="C1176" s="98"/>
      <c r="D1176" s="98"/>
      <c r="E1176" s="275"/>
    </row>
    <row r="1177" spans="1:5" ht="15">
      <c r="A1177" s="129"/>
      <c r="B1177" s="273"/>
      <c r="C1177" s="98"/>
      <c r="D1177" s="98"/>
      <c r="E1177" s="275"/>
    </row>
    <row r="1178" spans="1:5" ht="15">
      <c r="A1178" s="129"/>
      <c r="B1178" s="273"/>
      <c r="C1178" s="98"/>
      <c r="D1178" s="98"/>
      <c r="E1178" s="275"/>
    </row>
    <row r="1179" spans="1:5" ht="15">
      <c r="A1179" s="129"/>
      <c r="B1179" s="273"/>
      <c r="C1179" s="98"/>
      <c r="D1179" s="98"/>
      <c r="E1179" s="275"/>
    </row>
    <row r="1180" spans="1:5" ht="15">
      <c r="A1180" s="129"/>
      <c r="B1180" s="273"/>
      <c r="C1180" s="98"/>
      <c r="D1180" s="98"/>
      <c r="E1180" s="275"/>
    </row>
    <row r="1181" spans="1:5" ht="15">
      <c r="A1181" s="129"/>
      <c r="B1181" s="273"/>
      <c r="C1181" s="98"/>
      <c r="D1181" s="98"/>
      <c r="E1181" s="275"/>
    </row>
    <row r="1182" spans="1:5" ht="15">
      <c r="A1182" s="129"/>
      <c r="B1182" s="273"/>
      <c r="C1182" s="98"/>
      <c r="D1182" s="98"/>
      <c r="E1182" s="275"/>
    </row>
    <row r="1183" spans="1:5" ht="15">
      <c r="A1183" s="129"/>
      <c r="B1183" s="273"/>
      <c r="C1183" s="98"/>
      <c r="D1183" s="98"/>
      <c r="E1183" s="275"/>
    </row>
    <row r="1184" spans="1:5" ht="15">
      <c r="A1184" s="129"/>
      <c r="B1184" s="273"/>
      <c r="C1184" s="98"/>
      <c r="D1184" s="98"/>
      <c r="E1184" s="275"/>
    </row>
    <row r="1185" spans="1:5" ht="15">
      <c r="A1185" s="129"/>
      <c r="B1185" s="273"/>
      <c r="C1185" s="98"/>
      <c r="D1185" s="98"/>
      <c r="E1185" s="275"/>
    </row>
    <row r="1186" spans="1:5" ht="15">
      <c r="A1186" s="129"/>
      <c r="B1186" s="273"/>
      <c r="C1186" s="98"/>
      <c r="D1186" s="98"/>
      <c r="E1186" s="275"/>
    </row>
    <row r="1187" spans="1:5" ht="15">
      <c r="A1187" s="129"/>
      <c r="B1187" s="273"/>
      <c r="C1187" s="98"/>
      <c r="D1187" s="98"/>
      <c r="E1187" s="275"/>
    </row>
    <row r="1188" spans="1:5" ht="15">
      <c r="A1188" s="129"/>
      <c r="B1188" s="273"/>
      <c r="C1188" s="98"/>
      <c r="D1188" s="98"/>
      <c r="E1188" s="275"/>
    </row>
    <row r="1189" spans="1:5" ht="15">
      <c r="A1189" s="129"/>
      <c r="B1189" s="273"/>
      <c r="C1189" s="98"/>
      <c r="D1189" s="98"/>
      <c r="E1189" s="275"/>
    </row>
    <row r="1190" spans="1:5" ht="15">
      <c r="A1190" s="129"/>
      <c r="B1190" s="273"/>
      <c r="C1190" s="98"/>
      <c r="D1190" s="98"/>
      <c r="E1190" s="275"/>
    </row>
    <row r="1191" spans="1:5" ht="15">
      <c r="A1191" s="129"/>
      <c r="B1191" s="273"/>
      <c r="C1191" s="98"/>
      <c r="D1191" s="98"/>
      <c r="E1191" s="275"/>
    </row>
    <row r="1192" spans="1:5" ht="15">
      <c r="A1192" s="129"/>
      <c r="B1192" s="273"/>
      <c r="C1192" s="98"/>
      <c r="D1192" s="98"/>
      <c r="E1192" s="275"/>
    </row>
    <row r="1193" spans="1:5" ht="15">
      <c r="A1193" s="129"/>
      <c r="B1193" s="273"/>
      <c r="C1193" s="98"/>
      <c r="D1193" s="98"/>
      <c r="E1193" s="275"/>
    </row>
    <row r="1194" spans="1:5" ht="15">
      <c r="A1194" s="129"/>
      <c r="B1194" s="273"/>
      <c r="C1194" s="98"/>
      <c r="D1194" s="98"/>
      <c r="E1194" s="275"/>
    </row>
    <row r="1195" spans="1:5" ht="15">
      <c r="A1195" s="129"/>
      <c r="B1195" s="273"/>
      <c r="C1195" s="98"/>
      <c r="D1195" s="98"/>
      <c r="E1195" s="275"/>
    </row>
    <row r="1196" spans="1:5" ht="15">
      <c r="A1196" s="129"/>
      <c r="B1196" s="273"/>
      <c r="C1196" s="98"/>
      <c r="D1196" s="98"/>
      <c r="E1196" s="275"/>
    </row>
    <row r="1197" spans="1:5" ht="15">
      <c r="A1197" s="129"/>
      <c r="B1197" s="273"/>
      <c r="C1197" s="98"/>
      <c r="D1197" s="98"/>
      <c r="E1197" s="275"/>
    </row>
    <row r="1198" spans="1:5" ht="15">
      <c r="A1198" s="129"/>
      <c r="B1198" s="273"/>
      <c r="C1198" s="98"/>
      <c r="D1198" s="98"/>
      <c r="E1198" s="275"/>
    </row>
    <row r="1199" spans="1:5" ht="15">
      <c r="A1199" s="129"/>
      <c r="B1199" s="273"/>
      <c r="C1199" s="98"/>
      <c r="D1199" s="98"/>
      <c r="E1199" s="275"/>
    </row>
    <row r="1200" spans="1:5" ht="15">
      <c r="A1200" s="129"/>
      <c r="B1200" s="273"/>
      <c r="C1200" s="98"/>
      <c r="D1200" s="98"/>
      <c r="E1200" s="275"/>
    </row>
    <row r="1201" spans="1:5" ht="15">
      <c r="A1201" s="129"/>
      <c r="B1201" s="273"/>
      <c r="C1201" s="98"/>
      <c r="D1201" s="98"/>
      <c r="E1201" s="275"/>
    </row>
    <row r="1202" spans="1:5" ht="15">
      <c r="A1202" s="129"/>
      <c r="B1202" s="273"/>
      <c r="C1202" s="98"/>
      <c r="D1202" s="98"/>
      <c r="E1202" s="275"/>
    </row>
    <row r="1203" spans="1:5" ht="15">
      <c r="A1203" s="129"/>
      <c r="B1203" s="273"/>
      <c r="C1203" s="98"/>
      <c r="D1203" s="98"/>
      <c r="E1203" s="275"/>
    </row>
    <row r="1204" spans="1:5" ht="15">
      <c r="A1204" s="129"/>
      <c r="B1204" s="273"/>
      <c r="C1204" s="98"/>
      <c r="D1204" s="98"/>
      <c r="E1204" s="275"/>
    </row>
    <row r="1205" spans="1:5" ht="15">
      <c r="A1205" s="129"/>
      <c r="B1205" s="273"/>
      <c r="C1205" s="98"/>
      <c r="D1205" s="98"/>
      <c r="E1205" s="275"/>
    </row>
    <row r="1206" spans="1:5" ht="15">
      <c r="A1206" s="129"/>
      <c r="B1206" s="273"/>
      <c r="C1206" s="98"/>
      <c r="D1206" s="98"/>
      <c r="E1206" s="275"/>
    </row>
    <row r="1207" spans="1:5" ht="15">
      <c r="A1207" s="129"/>
      <c r="B1207" s="273"/>
      <c r="C1207" s="98"/>
      <c r="D1207" s="98"/>
      <c r="E1207" s="275"/>
    </row>
    <row r="1208" spans="1:5" ht="15">
      <c r="A1208" s="129"/>
      <c r="B1208" s="273"/>
      <c r="C1208" s="98"/>
      <c r="D1208" s="98"/>
      <c r="E1208" s="275"/>
    </row>
    <row r="1209" spans="1:5" ht="15">
      <c r="A1209" s="129"/>
      <c r="B1209" s="273"/>
      <c r="C1209" s="98"/>
      <c r="D1209" s="98"/>
      <c r="E1209" s="275"/>
    </row>
    <row r="1210" spans="1:5" ht="15">
      <c r="A1210" s="129"/>
      <c r="B1210" s="273"/>
      <c r="C1210" s="98"/>
      <c r="D1210" s="98"/>
      <c r="E1210" s="275"/>
    </row>
    <row r="1211" spans="1:5" ht="15">
      <c r="A1211" s="129"/>
      <c r="B1211" s="273"/>
      <c r="C1211" s="98"/>
      <c r="D1211" s="98"/>
      <c r="E1211" s="275"/>
    </row>
    <row r="1212" spans="1:5" ht="15">
      <c r="A1212" s="129"/>
      <c r="B1212" s="273"/>
      <c r="C1212" s="98"/>
      <c r="D1212" s="98"/>
      <c r="E1212" s="275"/>
    </row>
    <row r="1213" spans="1:5" ht="15">
      <c r="A1213" s="129"/>
      <c r="B1213" s="273"/>
      <c r="C1213" s="98"/>
      <c r="D1213" s="98"/>
      <c r="E1213" s="275"/>
    </row>
    <row r="1214" spans="1:5" ht="15">
      <c r="A1214" s="129"/>
      <c r="B1214" s="273"/>
      <c r="C1214" s="98"/>
      <c r="D1214" s="98"/>
      <c r="E1214" s="275"/>
    </row>
    <row r="1215" spans="1:5" ht="15">
      <c r="A1215" s="129"/>
      <c r="B1215" s="273"/>
      <c r="C1215" s="98"/>
      <c r="D1215" s="98"/>
      <c r="E1215" s="275"/>
    </row>
    <row r="1216" spans="1:5" ht="15">
      <c r="A1216" s="129"/>
      <c r="B1216" s="273"/>
      <c r="C1216" s="98"/>
      <c r="D1216" s="98"/>
      <c r="E1216" s="275"/>
    </row>
    <row r="1217" spans="1:5" ht="15">
      <c r="A1217" s="129"/>
      <c r="B1217" s="273"/>
      <c r="C1217" s="98"/>
      <c r="D1217" s="98"/>
      <c r="E1217" s="275"/>
    </row>
    <row r="1218" spans="1:5" ht="15">
      <c r="A1218" s="129"/>
      <c r="B1218" s="273"/>
      <c r="C1218" s="98"/>
      <c r="D1218" s="98"/>
      <c r="E1218" s="275"/>
    </row>
    <row r="1219" spans="1:5" ht="15">
      <c r="A1219" s="129"/>
      <c r="B1219" s="273"/>
      <c r="C1219" s="98"/>
      <c r="D1219" s="98"/>
      <c r="E1219" s="275"/>
    </row>
    <row r="1220" spans="1:5" ht="15">
      <c r="A1220" s="129"/>
      <c r="B1220" s="273"/>
      <c r="C1220" s="98"/>
      <c r="D1220" s="98"/>
      <c r="E1220" s="275"/>
    </row>
    <row r="1221" spans="1:5" ht="15">
      <c r="A1221" s="129"/>
      <c r="B1221" s="273"/>
      <c r="C1221" s="98"/>
      <c r="D1221" s="98"/>
      <c r="E1221" s="275"/>
    </row>
    <row r="1222" spans="1:5" ht="15">
      <c r="A1222" s="129"/>
      <c r="B1222" s="273"/>
      <c r="C1222" s="98"/>
      <c r="D1222" s="98"/>
      <c r="E1222" s="275"/>
    </row>
    <row r="1223" spans="1:5" ht="15">
      <c r="A1223" s="129"/>
      <c r="B1223" s="273"/>
      <c r="C1223" s="98"/>
      <c r="D1223" s="98"/>
      <c r="E1223" s="275"/>
    </row>
    <row r="1224" spans="1:5" ht="15">
      <c r="A1224" s="129"/>
      <c r="B1224" s="273"/>
      <c r="C1224" s="98"/>
      <c r="D1224" s="98"/>
      <c r="E1224" s="275"/>
    </row>
    <row r="1225" spans="1:5" ht="15">
      <c r="A1225" s="129"/>
      <c r="B1225" s="273"/>
      <c r="C1225" s="98"/>
      <c r="D1225" s="98"/>
      <c r="E1225" s="275"/>
    </row>
    <row r="1226" spans="1:5" ht="15">
      <c r="A1226" s="129"/>
      <c r="B1226" s="273"/>
      <c r="C1226" s="98"/>
      <c r="D1226" s="98"/>
      <c r="E1226" s="275"/>
    </row>
    <row r="1227" spans="1:5" ht="15">
      <c r="A1227" s="129"/>
      <c r="B1227" s="273"/>
      <c r="C1227" s="98"/>
      <c r="D1227" s="98"/>
      <c r="E1227" s="275"/>
    </row>
    <row r="1228" spans="1:5" ht="15">
      <c r="A1228" s="129"/>
      <c r="B1228" s="273"/>
      <c r="C1228" s="98"/>
      <c r="D1228" s="98"/>
      <c r="E1228" s="275"/>
    </row>
    <row r="1229" spans="1:5" ht="15">
      <c r="A1229" s="129"/>
      <c r="B1229" s="273"/>
      <c r="C1229" s="98"/>
      <c r="D1229" s="98"/>
      <c r="E1229" s="275"/>
    </row>
    <row r="1230" spans="1:5" ht="15">
      <c r="A1230" s="129"/>
      <c r="B1230" s="273"/>
      <c r="C1230" s="98"/>
      <c r="D1230" s="98"/>
      <c r="E1230" s="275"/>
    </row>
    <row r="1231" spans="1:5" ht="15">
      <c r="A1231" s="129"/>
      <c r="B1231" s="273"/>
      <c r="C1231" s="98"/>
      <c r="D1231" s="98"/>
      <c r="E1231" s="275"/>
    </row>
    <row r="1232" spans="1:5" ht="15">
      <c r="A1232" s="129"/>
      <c r="B1232" s="273"/>
      <c r="C1232" s="98"/>
      <c r="D1232" s="98"/>
      <c r="E1232" s="275"/>
    </row>
    <row r="1233" spans="1:5" ht="15">
      <c r="A1233" s="129"/>
      <c r="B1233" s="273"/>
      <c r="C1233" s="98"/>
      <c r="D1233" s="98"/>
      <c r="E1233" s="275"/>
    </row>
    <row r="1234" spans="1:5" ht="15">
      <c r="A1234" s="129"/>
      <c r="B1234" s="273"/>
      <c r="C1234" s="98"/>
      <c r="D1234" s="98"/>
      <c r="E1234" s="275"/>
    </row>
    <row r="1235" spans="1:5" ht="15">
      <c r="A1235" s="129"/>
      <c r="B1235" s="273"/>
      <c r="C1235" s="98"/>
      <c r="D1235" s="98"/>
      <c r="E1235" s="275"/>
    </row>
    <row r="1236" spans="1:5" ht="15">
      <c r="A1236" s="129"/>
      <c r="B1236" s="273"/>
      <c r="C1236" s="98"/>
      <c r="D1236" s="98"/>
      <c r="E1236" s="275"/>
    </row>
    <row r="1237" spans="1:5" ht="15">
      <c r="A1237" s="129"/>
      <c r="B1237" s="273"/>
      <c r="C1237" s="98"/>
      <c r="D1237" s="98"/>
      <c r="E1237" s="275"/>
    </row>
    <row r="1238" spans="1:5" ht="15">
      <c r="A1238" s="129"/>
      <c r="B1238" s="273"/>
      <c r="C1238" s="98"/>
      <c r="D1238" s="98"/>
      <c r="E1238" s="275"/>
    </row>
    <row r="1239" spans="1:5" ht="15">
      <c r="A1239" s="129"/>
      <c r="B1239" s="273"/>
      <c r="C1239" s="98"/>
      <c r="D1239" s="98"/>
      <c r="E1239" s="275"/>
    </row>
    <row r="1240" spans="1:5" ht="15">
      <c r="A1240" s="129"/>
      <c r="B1240" s="273"/>
      <c r="C1240" s="98"/>
      <c r="D1240" s="98"/>
      <c r="E1240" s="275"/>
    </row>
    <row r="1241" spans="1:5" ht="15">
      <c r="A1241" s="129"/>
      <c r="B1241" s="273"/>
      <c r="C1241" s="98"/>
      <c r="D1241" s="98"/>
      <c r="E1241" s="275"/>
    </row>
    <row r="1242" spans="1:5" ht="15">
      <c r="A1242" s="129"/>
      <c r="B1242" s="273"/>
      <c r="C1242" s="98"/>
      <c r="D1242" s="98"/>
      <c r="E1242" s="275"/>
    </row>
    <row r="1243" spans="1:5" ht="15">
      <c r="A1243" s="129"/>
      <c r="B1243" s="273"/>
      <c r="C1243" s="98"/>
      <c r="D1243" s="98"/>
      <c r="E1243" s="275"/>
    </row>
    <row r="1244" spans="1:5" ht="15">
      <c r="A1244" s="129"/>
      <c r="B1244" s="273"/>
      <c r="C1244" s="98"/>
      <c r="D1244" s="98"/>
      <c r="E1244" s="275"/>
    </row>
    <row r="1245" spans="1:5" ht="15">
      <c r="A1245" s="129"/>
      <c r="B1245" s="273"/>
      <c r="C1245" s="98"/>
      <c r="D1245" s="98"/>
      <c r="E1245" s="275"/>
    </row>
    <row r="1246" spans="1:5" ht="15">
      <c r="A1246" s="129"/>
      <c r="B1246" s="273"/>
      <c r="C1246" s="98"/>
      <c r="D1246" s="98"/>
      <c r="E1246" s="275"/>
    </row>
    <row r="1247" spans="1:5" ht="15">
      <c r="A1247" s="129"/>
      <c r="B1247" s="273"/>
      <c r="C1247" s="98"/>
      <c r="D1247" s="98"/>
      <c r="E1247" s="275"/>
    </row>
    <row r="1248" spans="1:5" ht="15">
      <c r="A1248" s="129"/>
      <c r="B1248" s="273"/>
      <c r="C1248" s="98"/>
      <c r="D1248" s="98"/>
      <c r="E1248" s="275"/>
    </row>
    <row r="1249" spans="1:5" ht="15">
      <c r="A1249" s="129"/>
      <c r="B1249" s="273"/>
      <c r="C1249" s="98"/>
      <c r="D1249" s="98"/>
      <c r="E1249" s="275"/>
    </row>
    <row r="1250" spans="1:5" ht="15">
      <c r="A1250" s="129"/>
      <c r="B1250" s="273"/>
      <c r="C1250" s="98"/>
      <c r="D1250" s="98"/>
      <c r="E1250" s="275"/>
    </row>
    <row r="1251" spans="1:5" ht="15">
      <c r="A1251" s="129"/>
      <c r="B1251" s="273"/>
      <c r="C1251" s="98"/>
      <c r="D1251" s="98"/>
      <c r="E1251" s="275"/>
    </row>
    <row r="1252" spans="1:5" ht="15">
      <c r="A1252" s="129"/>
      <c r="B1252" s="273"/>
      <c r="C1252" s="98"/>
      <c r="D1252" s="98"/>
      <c r="E1252" s="275"/>
    </row>
    <row r="1253" spans="1:5" ht="15">
      <c r="A1253" s="129"/>
      <c r="B1253" s="273"/>
      <c r="C1253" s="98"/>
      <c r="D1253" s="98"/>
      <c r="E1253" s="275"/>
    </row>
    <row r="1254" spans="1:5" ht="15">
      <c r="A1254" s="129"/>
      <c r="B1254" s="273"/>
      <c r="C1254" s="98"/>
      <c r="D1254" s="98"/>
      <c r="E1254" s="275"/>
    </row>
    <row r="1255" spans="1:5" ht="15">
      <c r="A1255" s="129"/>
      <c r="B1255" s="273"/>
      <c r="C1255" s="98"/>
      <c r="D1255" s="98"/>
      <c r="E1255" s="275"/>
    </row>
    <row r="1256" spans="1:5" ht="15">
      <c r="A1256" s="129"/>
      <c r="B1256" s="273"/>
      <c r="C1256" s="98"/>
      <c r="D1256" s="98"/>
      <c r="E1256" s="275"/>
    </row>
    <row r="1257" spans="1:5" ht="15">
      <c r="A1257" s="129"/>
      <c r="B1257" s="273"/>
      <c r="C1257" s="98"/>
      <c r="D1257" s="98"/>
      <c r="E1257" s="275"/>
    </row>
    <row r="1258" spans="1:5" ht="15">
      <c r="A1258" s="129"/>
      <c r="B1258" s="273"/>
      <c r="C1258" s="98"/>
      <c r="D1258" s="98"/>
      <c r="E1258" s="275"/>
    </row>
    <row r="1259" spans="1:5" ht="15">
      <c r="A1259" s="129"/>
      <c r="B1259" s="273"/>
      <c r="C1259" s="98"/>
      <c r="D1259" s="98"/>
      <c r="E1259" s="275"/>
    </row>
    <row r="1260" spans="1:5" ht="15">
      <c r="A1260" s="129"/>
      <c r="B1260" s="273"/>
      <c r="C1260" s="98"/>
      <c r="D1260" s="98"/>
      <c r="E1260" s="275"/>
    </row>
    <row r="1261" spans="1:5" ht="15">
      <c r="A1261" s="129"/>
      <c r="B1261" s="273"/>
      <c r="C1261" s="98"/>
      <c r="D1261" s="98"/>
      <c r="E1261" s="275"/>
    </row>
    <row r="1262" spans="1:5" ht="15">
      <c r="A1262" s="129"/>
      <c r="B1262" s="273"/>
      <c r="C1262" s="98"/>
      <c r="D1262" s="98"/>
      <c r="E1262" s="275"/>
    </row>
    <row r="1263" spans="1:5" ht="15">
      <c r="A1263" s="129"/>
      <c r="B1263" s="273"/>
      <c r="C1263" s="98"/>
      <c r="D1263" s="98"/>
      <c r="E1263" s="275"/>
    </row>
    <row r="1264" spans="1:5" ht="15">
      <c r="A1264" s="129"/>
      <c r="B1264" s="273"/>
      <c r="C1264" s="98"/>
      <c r="D1264" s="98"/>
      <c r="E1264" s="275"/>
    </row>
    <row r="1265" spans="1:5" ht="15">
      <c r="A1265" s="129"/>
      <c r="B1265" s="273"/>
      <c r="C1265" s="98"/>
      <c r="D1265" s="98"/>
      <c r="E1265" s="275"/>
    </row>
    <row r="1266" spans="1:5" ht="15">
      <c r="A1266" s="129"/>
      <c r="B1266" s="273"/>
      <c r="C1266" s="98"/>
      <c r="D1266" s="98"/>
      <c r="E1266" s="275"/>
    </row>
    <row r="1267" spans="1:5" ht="15">
      <c r="A1267" s="129"/>
      <c r="B1267" s="273"/>
      <c r="C1267" s="98"/>
      <c r="D1267" s="98"/>
      <c r="E1267" s="275"/>
    </row>
    <row r="1268" spans="1:5" ht="15">
      <c r="A1268" s="129"/>
      <c r="B1268" s="273"/>
      <c r="C1268" s="98"/>
      <c r="D1268" s="98"/>
      <c r="E1268" s="275"/>
    </row>
    <row r="1269" spans="1:5" ht="15">
      <c r="A1269" s="129"/>
      <c r="B1269" s="273"/>
      <c r="C1269" s="98"/>
      <c r="D1269" s="98"/>
      <c r="E1269" s="275"/>
    </row>
    <row r="1270" spans="1:5" ht="15">
      <c r="A1270" s="129"/>
      <c r="B1270" s="273"/>
      <c r="C1270" s="98"/>
      <c r="D1270" s="98"/>
      <c r="E1270" s="275"/>
    </row>
    <row r="1271" spans="1:5" ht="15">
      <c r="A1271" s="129"/>
      <c r="B1271" s="273"/>
      <c r="C1271" s="98"/>
      <c r="D1271" s="98"/>
      <c r="E1271" s="275"/>
    </row>
    <row r="1272" spans="1:5" ht="15">
      <c r="A1272" s="129"/>
      <c r="B1272" s="273"/>
      <c r="C1272" s="98"/>
      <c r="D1272" s="98"/>
      <c r="E1272" s="275"/>
    </row>
    <row r="1273" spans="1:5" ht="15">
      <c r="A1273" s="129"/>
      <c r="B1273" s="273"/>
      <c r="C1273" s="98"/>
      <c r="D1273" s="98"/>
      <c r="E1273" s="275"/>
    </row>
    <row r="1274" spans="1:5" ht="15">
      <c r="A1274" s="129"/>
      <c r="B1274" s="273"/>
      <c r="C1274" s="98"/>
      <c r="D1274" s="98"/>
      <c r="E1274" s="275"/>
    </row>
    <row r="1275" spans="1:5" ht="15">
      <c r="A1275" s="129"/>
      <c r="B1275" s="273"/>
      <c r="C1275" s="98"/>
      <c r="D1275" s="98"/>
      <c r="E1275" s="275"/>
    </row>
    <row r="1276" spans="1:5" ht="15">
      <c r="A1276" s="129"/>
      <c r="B1276" s="273"/>
      <c r="C1276" s="98"/>
      <c r="D1276" s="98"/>
      <c r="E1276" s="275"/>
    </row>
    <row r="1277" spans="1:5" ht="15">
      <c r="A1277" s="129"/>
      <c r="B1277" s="273"/>
      <c r="C1277" s="98"/>
      <c r="D1277" s="98"/>
      <c r="E1277" s="275"/>
    </row>
    <row r="1278" spans="1:5" ht="15">
      <c r="A1278" s="129"/>
      <c r="B1278" s="273"/>
      <c r="C1278" s="98"/>
      <c r="D1278" s="98"/>
      <c r="E1278" s="275"/>
    </row>
    <row r="1279" spans="1:5" ht="15">
      <c r="A1279" s="129"/>
      <c r="B1279" s="273"/>
      <c r="C1279" s="98"/>
      <c r="D1279" s="98"/>
      <c r="E1279" s="275"/>
    </row>
    <row r="1280" spans="1:5" ht="15">
      <c r="A1280" s="129"/>
      <c r="B1280" s="273"/>
      <c r="C1280" s="98"/>
      <c r="D1280" s="98"/>
      <c r="E1280" s="275"/>
    </row>
    <row r="1281" spans="1:5" ht="15">
      <c r="A1281" s="129"/>
      <c r="B1281" s="273"/>
      <c r="C1281" s="98"/>
      <c r="D1281" s="98"/>
      <c r="E1281" s="275"/>
    </row>
    <row r="1282" spans="1:5" ht="15">
      <c r="A1282" s="129"/>
      <c r="B1282" s="273"/>
      <c r="C1282" s="98"/>
      <c r="D1282" s="98"/>
      <c r="E1282" s="275"/>
    </row>
    <row r="1283" spans="1:5" ht="15">
      <c r="A1283" s="129"/>
      <c r="B1283" s="273"/>
      <c r="C1283" s="98"/>
      <c r="D1283" s="98"/>
      <c r="E1283" s="275"/>
    </row>
    <row r="1284" spans="1:5" ht="15">
      <c r="A1284" s="129"/>
      <c r="B1284" s="273"/>
      <c r="C1284" s="98"/>
      <c r="D1284" s="98"/>
      <c r="E1284" s="275"/>
    </row>
    <row r="1285" spans="1:5" ht="15">
      <c r="A1285" s="129"/>
      <c r="B1285" s="273"/>
      <c r="C1285" s="98"/>
      <c r="D1285" s="98"/>
      <c r="E1285" s="275"/>
    </row>
    <row r="1286" spans="1:5" ht="15">
      <c r="A1286" s="129"/>
      <c r="B1286" s="273"/>
      <c r="C1286" s="98"/>
      <c r="D1286" s="98"/>
      <c r="E1286" s="275"/>
    </row>
    <row r="1287" spans="1:5" ht="15">
      <c r="A1287" s="129"/>
      <c r="B1287" s="273"/>
      <c r="C1287" s="98"/>
      <c r="D1287" s="98"/>
      <c r="E1287" s="275"/>
    </row>
    <row r="1288" spans="1:5" ht="15">
      <c r="A1288" s="129"/>
      <c r="B1288" s="273"/>
      <c r="C1288" s="98"/>
      <c r="D1288" s="98"/>
      <c r="E1288" s="275"/>
    </row>
    <row r="1289" spans="1:5" ht="15">
      <c r="A1289" s="129"/>
      <c r="B1289" s="273"/>
      <c r="C1289" s="98"/>
      <c r="D1289" s="98"/>
      <c r="E1289" s="275"/>
    </row>
    <row r="1290" spans="1:5" ht="15">
      <c r="A1290" s="129"/>
      <c r="B1290" s="273"/>
      <c r="C1290" s="98"/>
      <c r="D1290" s="98"/>
      <c r="E1290" s="275"/>
    </row>
    <row r="1291" spans="1:5" ht="15">
      <c r="A1291" s="129"/>
      <c r="B1291" s="273"/>
      <c r="C1291" s="98"/>
      <c r="D1291" s="98"/>
      <c r="E1291" s="275"/>
    </row>
    <row r="1292" spans="1:5" ht="15">
      <c r="A1292" s="129"/>
      <c r="B1292" s="273"/>
      <c r="C1292" s="98"/>
      <c r="D1292" s="98"/>
      <c r="E1292" s="275"/>
    </row>
    <row r="1293" spans="1:5" ht="15">
      <c r="A1293" s="129"/>
      <c r="B1293" s="273"/>
      <c r="C1293" s="98"/>
      <c r="D1293" s="98"/>
      <c r="E1293" s="275"/>
    </row>
    <row r="1294" spans="1:5" ht="15">
      <c r="A1294" s="129"/>
      <c r="B1294" s="273"/>
      <c r="C1294" s="98"/>
      <c r="D1294" s="98"/>
      <c r="E1294" s="275"/>
    </row>
    <row r="1295" spans="1:5" ht="15">
      <c r="A1295" s="129"/>
      <c r="B1295" s="273"/>
      <c r="C1295" s="98"/>
      <c r="D1295" s="98"/>
      <c r="E1295" s="275"/>
    </row>
    <row r="1296" spans="1:5" ht="15">
      <c r="A1296" s="129"/>
      <c r="B1296" s="273"/>
      <c r="C1296" s="98"/>
      <c r="D1296" s="98"/>
      <c r="E1296" s="275"/>
    </row>
    <row r="1297" spans="1:5" ht="15">
      <c r="A1297" s="129"/>
      <c r="B1297" s="273"/>
      <c r="C1297" s="98"/>
      <c r="D1297" s="98"/>
      <c r="E1297" s="275"/>
    </row>
    <row r="1298" spans="1:5" ht="15">
      <c r="A1298" s="129"/>
      <c r="B1298" s="273"/>
      <c r="C1298" s="98"/>
      <c r="D1298" s="98"/>
      <c r="E1298" s="275"/>
    </row>
    <row r="1299" spans="1:5" ht="15">
      <c r="A1299" s="129"/>
      <c r="B1299" s="273"/>
      <c r="C1299" s="98"/>
      <c r="D1299" s="98"/>
      <c r="E1299" s="275"/>
    </row>
    <row r="1300" spans="1:5" ht="15">
      <c r="A1300" s="129"/>
      <c r="B1300" s="273"/>
      <c r="C1300" s="98"/>
      <c r="D1300" s="98"/>
      <c r="E1300" s="275"/>
    </row>
    <row r="1301" spans="1:5" ht="15">
      <c r="A1301" s="129"/>
      <c r="B1301" s="273"/>
      <c r="C1301" s="98"/>
      <c r="D1301" s="98"/>
      <c r="E1301" s="275"/>
    </row>
    <row r="1302" spans="1:5" ht="15">
      <c r="A1302" s="129"/>
      <c r="B1302" s="273"/>
      <c r="C1302" s="98"/>
      <c r="D1302" s="98"/>
      <c r="E1302" s="275"/>
    </row>
    <row r="1303" spans="1:5" ht="15">
      <c r="A1303" s="129"/>
      <c r="B1303" s="273"/>
      <c r="C1303" s="98"/>
      <c r="D1303" s="98"/>
      <c r="E1303" s="275"/>
    </row>
    <row r="1304" spans="1:5" ht="15">
      <c r="A1304" s="129"/>
      <c r="B1304" s="273"/>
      <c r="C1304" s="98"/>
      <c r="D1304" s="98"/>
      <c r="E1304" s="275"/>
    </row>
    <row r="1305" spans="1:5" ht="15">
      <c r="A1305" s="129"/>
      <c r="B1305" s="273"/>
      <c r="C1305" s="98"/>
      <c r="D1305" s="98"/>
      <c r="E1305" s="275"/>
    </row>
    <row r="1306" spans="1:5" ht="15">
      <c r="A1306" s="129"/>
      <c r="B1306" s="273"/>
      <c r="C1306" s="98"/>
      <c r="D1306" s="98"/>
      <c r="E1306" s="275"/>
    </row>
    <row r="1307" spans="1:5" ht="15">
      <c r="A1307" s="129"/>
      <c r="B1307" s="273"/>
      <c r="C1307" s="98"/>
      <c r="D1307" s="98"/>
      <c r="E1307" s="275"/>
    </row>
    <row r="1308" spans="1:5" ht="15">
      <c r="A1308" s="129"/>
      <c r="B1308" s="273"/>
      <c r="C1308" s="98"/>
      <c r="D1308" s="98"/>
      <c r="E1308" s="275"/>
    </row>
    <row r="1309" spans="1:5" ht="15">
      <c r="A1309" s="129"/>
      <c r="B1309" s="273"/>
      <c r="C1309" s="98"/>
      <c r="D1309" s="98"/>
      <c r="E1309" s="275"/>
    </row>
    <row r="1310" spans="1:5" ht="15">
      <c r="A1310" s="129"/>
      <c r="B1310" s="273"/>
      <c r="C1310" s="98"/>
      <c r="D1310" s="98"/>
      <c r="E1310" s="275"/>
    </row>
    <row r="1311" spans="1:5" ht="15">
      <c r="A1311" s="129"/>
      <c r="B1311" s="273"/>
      <c r="C1311" s="98"/>
      <c r="D1311" s="98"/>
      <c r="E1311" s="275"/>
    </row>
    <row r="1312" spans="1:5" ht="15">
      <c r="A1312" s="129"/>
      <c r="B1312" s="273"/>
      <c r="C1312" s="98"/>
      <c r="D1312" s="98"/>
      <c r="E1312" s="275"/>
    </row>
    <row r="1313" spans="1:5" ht="15">
      <c r="A1313" s="129"/>
      <c r="B1313" s="273"/>
      <c r="C1313" s="98"/>
      <c r="D1313" s="98"/>
      <c r="E1313" s="275"/>
    </row>
    <row r="1314" spans="1:5" ht="15">
      <c r="A1314" s="129"/>
      <c r="B1314" s="273"/>
      <c r="C1314" s="98"/>
      <c r="D1314" s="98"/>
      <c r="E1314" s="275"/>
    </row>
    <row r="1315" spans="1:5" ht="15">
      <c r="A1315" s="129"/>
      <c r="B1315" s="273"/>
      <c r="C1315" s="98"/>
      <c r="D1315" s="98"/>
      <c r="E1315" s="275"/>
    </row>
    <row r="1316" spans="1:5" ht="15">
      <c r="A1316" s="129"/>
      <c r="B1316" s="273"/>
      <c r="C1316" s="98"/>
      <c r="D1316" s="98"/>
      <c r="E1316" s="275"/>
    </row>
    <row r="1317" spans="1:5" ht="15">
      <c r="A1317" s="129"/>
      <c r="B1317" s="273"/>
      <c r="C1317" s="98"/>
      <c r="D1317" s="98"/>
      <c r="E1317" s="275"/>
    </row>
    <row r="1318" spans="1:5" ht="15">
      <c r="A1318" s="129"/>
      <c r="B1318" s="273"/>
      <c r="C1318" s="98"/>
      <c r="D1318" s="98"/>
      <c r="E1318" s="275"/>
    </row>
    <row r="1319" spans="1:5" ht="15">
      <c r="A1319" s="129"/>
      <c r="B1319" s="273"/>
      <c r="C1319" s="98"/>
      <c r="D1319" s="98"/>
      <c r="E1319" s="275"/>
    </row>
    <row r="1320" spans="1:5" ht="15">
      <c r="A1320" s="129"/>
      <c r="B1320" s="273"/>
      <c r="C1320" s="98"/>
      <c r="D1320" s="98"/>
      <c r="E1320" s="275"/>
    </row>
    <row r="1321" spans="1:5" ht="15">
      <c r="A1321" s="129"/>
      <c r="B1321" s="273"/>
      <c r="C1321" s="98"/>
      <c r="D1321" s="98"/>
      <c r="E1321" s="275"/>
    </row>
    <row r="1322" spans="1:5" ht="15">
      <c r="A1322" s="129"/>
      <c r="B1322" s="273"/>
      <c r="C1322" s="98"/>
      <c r="D1322" s="98"/>
      <c r="E1322" s="275"/>
    </row>
    <row r="1323" spans="1:5" ht="15">
      <c r="A1323" s="129"/>
      <c r="B1323" s="273"/>
      <c r="C1323" s="98"/>
      <c r="D1323" s="98"/>
      <c r="E1323" s="275"/>
    </row>
    <row r="1324" spans="1:5" ht="15">
      <c r="A1324" s="129"/>
      <c r="B1324" s="273"/>
      <c r="C1324" s="98"/>
      <c r="D1324" s="98"/>
      <c r="E1324" s="275"/>
    </row>
    <row r="1325" spans="1:5" ht="15">
      <c r="A1325" s="129"/>
      <c r="B1325" s="273"/>
      <c r="C1325" s="98"/>
      <c r="D1325" s="98"/>
      <c r="E1325" s="275"/>
    </row>
    <row r="1326" spans="1:5" ht="15">
      <c r="A1326" s="129"/>
      <c r="B1326" s="273"/>
      <c r="C1326" s="98"/>
      <c r="D1326" s="98"/>
      <c r="E1326" s="275"/>
    </row>
    <row r="1327" spans="1:5" ht="15">
      <c r="A1327" s="129"/>
      <c r="B1327" s="273"/>
      <c r="C1327" s="98"/>
      <c r="D1327" s="98"/>
      <c r="E1327" s="275"/>
    </row>
    <row r="1328" spans="1:5" ht="15">
      <c r="A1328" s="129"/>
      <c r="B1328" s="273"/>
      <c r="C1328" s="98"/>
      <c r="D1328" s="98"/>
      <c r="E1328" s="275"/>
    </row>
    <row r="1329" spans="1:5" ht="15">
      <c r="A1329" s="129"/>
      <c r="B1329" s="273"/>
      <c r="C1329" s="98"/>
      <c r="D1329" s="98"/>
      <c r="E1329" s="275"/>
    </row>
    <row r="1330" spans="1:5" ht="15">
      <c r="A1330" s="129"/>
      <c r="B1330" s="273"/>
      <c r="C1330" s="98"/>
      <c r="D1330" s="98"/>
      <c r="E1330" s="275"/>
    </row>
    <row r="1331" spans="1:5" ht="15">
      <c r="A1331" s="129"/>
      <c r="B1331" s="273"/>
      <c r="C1331" s="98"/>
      <c r="D1331" s="98"/>
      <c r="E1331" s="275"/>
    </row>
    <row r="1332" spans="1:5" ht="15">
      <c r="A1332" s="129"/>
      <c r="B1332" s="273"/>
      <c r="C1332" s="98"/>
      <c r="D1332" s="98"/>
      <c r="E1332" s="275"/>
    </row>
    <row r="1333" spans="1:5" ht="15">
      <c r="A1333" s="129"/>
      <c r="B1333" s="273"/>
      <c r="C1333" s="98"/>
      <c r="D1333" s="98"/>
      <c r="E1333" s="275"/>
    </row>
    <row r="1334" spans="1:5" ht="15">
      <c r="A1334" s="129"/>
      <c r="B1334" s="273"/>
      <c r="C1334" s="98"/>
      <c r="D1334" s="98"/>
      <c r="E1334" s="275"/>
    </row>
    <row r="1335" spans="1:5" ht="15">
      <c r="A1335" s="129"/>
      <c r="B1335" s="273"/>
      <c r="C1335" s="98"/>
      <c r="D1335" s="98"/>
      <c r="E1335" s="275"/>
    </row>
    <row r="1336" spans="1:5" ht="15">
      <c r="A1336" s="129"/>
      <c r="B1336" s="273"/>
      <c r="C1336" s="98"/>
      <c r="D1336" s="98"/>
      <c r="E1336" s="275"/>
    </row>
    <row r="1337" spans="1:5" ht="15">
      <c r="A1337" s="129"/>
      <c r="B1337" s="273"/>
      <c r="C1337" s="98"/>
      <c r="D1337" s="98"/>
      <c r="E1337" s="275"/>
    </row>
    <row r="1338" spans="1:5" ht="15">
      <c r="A1338" s="129"/>
      <c r="B1338" s="273"/>
      <c r="C1338" s="98"/>
      <c r="D1338" s="98"/>
      <c r="E1338" s="275"/>
    </row>
    <row r="1339" spans="1:5" ht="15">
      <c r="A1339" s="129"/>
      <c r="B1339" s="273"/>
      <c r="C1339" s="98"/>
      <c r="D1339" s="98"/>
      <c r="E1339" s="275"/>
    </row>
    <row r="1340" spans="1:5" ht="15">
      <c r="A1340" s="129"/>
      <c r="B1340" s="273"/>
      <c r="C1340" s="98"/>
      <c r="D1340" s="98"/>
      <c r="E1340" s="275"/>
    </row>
    <row r="1341" spans="1:5" ht="15">
      <c r="A1341" s="129"/>
      <c r="B1341" s="273"/>
      <c r="C1341" s="98"/>
      <c r="D1341" s="98"/>
      <c r="E1341" s="275"/>
    </row>
    <row r="1342" spans="1:5" ht="15">
      <c r="A1342" s="129"/>
      <c r="B1342" s="273"/>
      <c r="C1342" s="98"/>
      <c r="D1342" s="98"/>
      <c r="E1342" s="275"/>
    </row>
    <row r="1343" spans="1:5" ht="15">
      <c r="A1343" s="129"/>
      <c r="B1343" s="273"/>
      <c r="C1343" s="98"/>
      <c r="D1343" s="98"/>
      <c r="E1343" s="275"/>
    </row>
    <row r="1344" spans="1:5" ht="15">
      <c r="A1344" s="129"/>
      <c r="B1344" s="273"/>
      <c r="C1344" s="98"/>
      <c r="D1344" s="98"/>
      <c r="E1344" s="275"/>
    </row>
    <row r="1345" spans="1:5" ht="15">
      <c r="A1345" s="129"/>
      <c r="B1345" s="273"/>
      <c r="C1345" s="98"/>
      <c r="D1345" s="98"/>
      <c r="E1345" s="275"/>
    </row>
    <row r="1346" spans="1:5" ht="15">
      <c r="A1346" s="129"/>
      <c r="B1346" s="273"/>
      <c r="C1346" s="98"/>
      <c r="D1346" s="98"/>
      <c r="E1346" s="275"/>
    </row>
    <row r="1347" spans="1:5" ht="15">
      <c r="A1347" s="129"/>
      <c r="B1347" s="273"/>
      <c r="C1347" s="98"/>
      <c r="D1347" s="98"/>
      <c r="E1347" s="275"/>
    </row>
    <row r="1348" spans="1:5" ht="15">
      <c r="A1348" s="129"/>
      <c r="B1348" s="273"/>
      <c r="C1348" s="98"/>
      <c r="D1348" s="98"/>
      <c r="E1348" s="275"/>
    </row>
    <row r="1349" spans="1:5" ht="15">
      <c r="A1349" s="129"/>
      <c r="B1349" s="273"/>
      <c r="C1349" s="98"/>
      <c r="D1349" s="98"/>
      <c r="E1349" s="275"/>
    </row>
    <row r="1350" spans="1:5" ht="15">
      <c r="A1350" s="129"/>
      <c r="B1350" s="273"/>
      <c r="C1350" s="98"/>
      <c r="D1350" s="98"/>
      <c r="E1350" s="275"/>
    </row>
    <row r="1351" spans="1:5" ht="15">
      <c r="A1351" s="129"/>
      <c r="B1351" s="273"/>
      <c r="C1351" s="98"/>
      <c r="D1351" s="98"/>
      <c r="E1351" s="275"/>
    </row>
    <row r="1352" spans="1:5" ht="15">
      <c r="A1352" s="129"/>
      <c r="B1352" s="273"/>
      <c r="C1352" s="98"/>
      <c r="D1352" s="98"/>
      <c r="E1352" s="275"/>
    </row>
    <row r="1353" spans="1:5" ht="15">
      <c r="A1353" s="129"/>
      <c r="B1353" s="273"/>
      <c r="C1353" s="98"/>
      <c r="D1353" s="98"/>
      <c r="E1353" s="275"/>
    </row>
    <row r="1354" spans="1:5" ht="15">
      <c r="A1354" s="129"/>
      <c r="B1354" s="273"/>
      <c r="C1354" s="98"/>
      <c r="D1354" s="98"/>
      <c r="E1354" s="275"/>
    </row>
    <row r="1355" spans="1:5" ht="15">
      <c r="A1355" s="129"/>
      <c r="B1355" s="273"/>
      <c r="C1355" s="98"/>
      <c r="D1355" s="98"/>
      <c r="E1355" s="275"/>
    </row>
    <row r="1356" spans="1:5" ht="15">
      <c r="A1356" s="129"/>
      <c r="B1356" s="273"/>
      <c r="C1356" s="98"/>
      <c r="D1356" s="98"/>
      <c r="E1356" s="275"/>
    </row>
    <row r="1357" spans="1:5" ht="15">
      <c r="A1357" s="129"/>
      <c r="B1357" s="273"/>
      <c r="C1357" s="98"/>
      <c r="D1357" s="98"/>
      <c r="E1357" s="275"/>
    </row>
    <row r="1358" spans="1:5" ht="15">
      <c r="A1358" s="129"/>
      <c r="B1358" s="273"/>
      <c r="C1358" s="98"/>
      <c r="D1358" s="98"/>
      <c r="E1358" s="275"/>
    </row>
    <row r="1359" spans="1:5" ht="15">
      <c r="A1359" s="129"/>
      <c r="B1359" s="273"/>
      <c r="C1359" s="98"/>
      <c r="D1359" s="98"/>
      <c r="E1359" s="275"/>
    </row>
    <row r="1360" spans="1:5" ht="15">
      <c r="A1360" s="129"/>
      <c r="B1360" s="273"/>
      <c r="C1360" s="98"/>
      <c r="D1360" s="98"/>
      <c r="E1360" s="275"/>
    </row>
    <row r="1361" spans="1:5" ht="15">
      <c r="A1361" s="129"/>
      <c r="B1361" s="273"/>
      <c r="C1361" s="98"/>
      <c r="D1361" s="98"/>
      <c r="E1361" s="275"/>
    </row>
    <row r="1362" spans="1:5" ht="15">
      <c r="A1362" s="129"/>
      <c r="B1362" s="273"/>
      <c r="C1362" s="98"/>
      <c r="D1362" s="98"/>
      <c r="E1362" s="275"/>
    </row>
    <row r="1363" spans="1:5" ht="15">
      <c r="A1363" s="129"/>
      <c r="B1363" s="273"/>
      <c r="C1363" s="98"/>
      <c r="D1363" s="98"/>
      <c r="E1363" s="275"/>
    </row>
    <row r="1364" spans="1:5" ht="15">
      <c r="A1364" s="129"/>
      <c r="B1364" s="273"/>
      <c r="C1364" s="98"/>
      <c r="D1364" s="98"/>
      <c r="E1364" s="275"/>
    </row>
    <row r="1365" spans="1:5" ht="15">
      <c r="A1365" s="129"/>
      <c r="B1365" s="273"/>
      <c r="C1365" s="98"/>
      <c r="D1365" s="98"/>
      <c r="E1365" s="275"/>
    </row>
    <row r="1366" spans="1:5" ht="15">
      <c r="A1366" s="129"/>
      <c r="B1366" s="273"/>
      <c r="C1366" s="98"/>
      <c r="D1366" s="98"/>
      <c r="E1366" s="275"/>
    </row>
    <row r="1367" spans="1:5" ht="15">
      <c r="A1367" s="129"/>
      <c r="B1367" s="273"/>
      <c r="C1367" s="98"/>
      <c r="D1367" s="98"/>
      <c r="E1367" s="275"/>
    </row>
    <row r="1368" spans="1:5" ht="15">
      <c r="A1368" s="129"/>
      <c r="B1368" s="273"/>
      <c r="C1368" s="98"/>
      <c r="D1368" s="98"/>
      <c r="E1368" s="275"/>
    </row>
    <row r="1369" spans="1:5" ht="15">
      <c r="A1369" s="129"/>
      <c r="B1369" s="273"/>
      <c r="C1369" s="98"/>
      <c r="D1369" s="98"/>
      <c r="E1369" s="275"/>
    </row>
    <row r="1370" spans="1:5" ht="15">
      <c r="A1370" s="129"/>
      <c r="B1370" s="273"/>
      <c r="C1370" s="98"/>
      <c r="D1370" s="98"/>
      <c r="E1370" s="275"/>
    </row>
    <row r="1371" spans="1:5" ht="15">
      <c r="A1371" s="129"/>
      <c r="B1371" s="273"/>
      <c r="C1371" s="98"/>
      <c r="D1371" s="98"/>
      <c r="E1371" s="275"/>
    </row>
    <row r="1372" spans="1:5" ht="15">
      <c r="A1372" s="129"/>
      <c r="B1372" s="273"/>
      <c r="C1372" s="98"/>
      <c r="D1372" s="98"/>
      <c r="E1372" s="275"/>
    </row>
    <row r="1373" spans="1:5" ht="15">
      <c r="A1373" s="129"/>
      <c r="B1373" s="273"/>
      <c r="C1373" s="98"/>
      <c r="D1373" s="98"/>
      <c r="E1373" s="275"/>
    </row>
    <row r="1374" spans="1:5" ht="15">
      <c r="A1374" s="129"/>
      <c r="B1374" s="273"/>
      <c r="C1374" s="98"/>
      <c r="D1374" s="98"/>
      <c r="E1374" s="275"/>
    </row>
    <row r="1375" spans="1:5" ht="15">
      <c r="A1375" s="129"/>
      <c r="B1375" s="273"/>
      <c r="C1375" s="98"/>
      <c r="D1375" s="98"/>
      <c r="E1375" s="275"/>
    </row>
    <row r="1376" spans="1:5" ht="15">
      <c r="A1376" s="129"/>
      <c r="B1376" s="273"/>
      <c r="C1376" s="98"/>
      <c r="D1376" s="98"/>
      <c r="E1376" s="275"/>
    </row>
    <row r="1377" spans="1:5" ht="15">
      <c r="A1377" s="129"/>
      <c r="B1377" s="273"/>
      <c r="C1377" s="98"/>
      <c r="D1377" s="98"/>
      <c r="E1377" s="275"/>
    </row>
    <row r="1378" spans="1:5" ht="15">
      <c r="A1378" s="129"/>
      <c r="B1378" s="273"/>
      <c r="C1378" s="98"/>
      <c r="D1378" s="98"/>
      <c r="E1378" s="275"/>
    </row>
    <row r="1379" spans="1:5" ht="15">
      <c r="A1379" s="129"/>
      <c r="B1379" s="273"/>
      <c r="C1379" s="98"/>
      <c r="D1379" s="98"/>
      <c r="E1379" s="275"/>
    </row>
    <row r="1380" spans="1:5" ht="15">
      <c r="A1380" s="129"/>
      <c r="B1380" s="273"/>
      <c r="C1380" s="98"/>
      <c r="D1380" s="98"/>
      <c r="E1380" s="275"/>
    </row>
    <row r="1381" spans="1:5" ht="15">
      <c r="A1381" s="129"/>
      <c r="B1381" s="273"/>
      <c r="C1381" s="98"/>
      <c r="D1381" s="98"/>
      <c r="E1381" s="275"/>
    </row>
    <row r="1382" spans="1:5" ht="15">
      <c r="A1382" s="129"/>
      <c r="B1382" s="273"/>
      <c r="C1382" s="98"/>
      <c r="D1382" s="98"/>
      <c r="E1382" s="275"/>
    </row>
    <row r="1383" spans="1:5" ht="15">
      <c r="A1383" s="129"/>
      <c r="B1383" s="273"/>
      <c r="C1383" s="98"/>
      <c r="D1383" s="98"/>
      <c r="E1383" s="275"/>
    </row>
    <row r="1384" spans="1:5" ht="15">
      <c r="A1384" s="129"/>
      <c r="B1384" s="273"/>
      <c r="C1384" s="98"/>
      <c r="D1384" s="98"/>
      <c r="E1384" s="275"/>
    </row>
    <row r="1385" spans="1:5" ht="15">
      <c r="A1385" s="129"/>
      <c r="B1385" s="273"/>
      <c r="C1385" s="98"/>
      <c r="D1385" s="98"/>
      <c r="E1385" s="275"/>
    </row>
    <row r="1386" spans="1:5" ht="15">
      <c r="A1386" s="129"/>
      <c r="B1386" s="273"/>
      <c r="C1386" s="98"/>
      <c r="D1386" s="98"/>
      <c r="E1386" s="275"/>
    </row>
    <row r="1387" spans="1:5" ht="15">
      <c r="A1387" s="129"/>
      <c r="B1387" s="273"/>
      <c r="C1387" s="98"/>
      <c r="D1387" s="98"/>
      <c r="E1387" s="275"/>
    </row>
    <row r="1388" spans="1:5" ht="15">
      <c r="A1388" s="129"/>
      <c r="B1388" s="273"/>
      <c r="C1388" s="98"/>
      <c r="D1388" s="98"/>
      <c r="E1388" s="275"/>
    </row>
    <row r="1389" spans="1:5" ht="15">
      <c r="A1389" s="129"/>
      <c r="B1389" s="273"/>
      <c r="C1389" s="98"/>
      <c r="D1389" s="98"/>
      <c r="E1389" s="275"/>
    </row>
    <row r="1390" spans="1:5" ht="15">
      <c r="A1390" s="129"/>
      <c r="B1390" s="273"/>
      <c r="C1390" s="98"/>
      <c r="D1390" s="98"/>
      <c r="E1390" s="275"/>
    </row>
    <row r="1391" spans="1:5" ht="15">
      <c r="A1391" s="129"/>
      <c r="B1391" s="273"/>
      <c r="C1391" s="98"/>
      <c r="D1391" s="98"/>
      <c r="E1391" s="275"/>
    </row>
    <row r="1392" spans="1:5" ht="15">
      <c r="A1392" s="129"/>
      <c r="B1392" s="273"/>
      <c r="C1392" s="98"/>
      <c r="D1392" s="98"/>
      <c r="E1392" s="275"/>
    </row>
    <row r="1393" spans="1:5" ht="15">
      <c r="A1393" s="129"/>
      <c r="B1393" s="273"/>
      <c r="C1393" s="98"/>
      <c r="D1393" s="98"/>
      <c r="E1393" s="275"/>
    </row>
    <row r="1394" spans="1:5" ht="15">
      <c r="A1394" s="129"/>
      <c r="B1394" s="273"/>
      <c r="C1394" s="98"/>
      <c r="D1394" s="98"/>
      <c r="E1394" s="275"/>
    </row>
    <row r="1395" spans="1:5" ht="15">
      <c r="A1395" s="129"/>
      <c r="B1395" s="273"/>
      <c r="C1395" s="98"/>
      <c r="D1395" s="98"/>
      <c r="E1395" s="275"/>
    </row>
    <row r="1396" spans="1:5" ht="15">
      <c r="A1396" s="129"/>
      <c r="B1396" s="273"/>
      <c r="C1396" s="98"/>
      <c r="D1396" s="98"/>
      <c r="E1396" s="275"/>
    </row>
    <row r="1397" spans="1:5" ht="15">
      <c r="A1397" s="129"/>
      <c r="B1397" s="273"/>
      <c r="C1397" s="98"/>
      <c r="D1397" s="98"/>
      <c r="E1397" s="275"/>
    </row>
    <row r="1398" spans="1:5" ht="15">
      <c r="A1398" s="129"/>
      <c r="B1398" s="273"/>
      <c r="C1398" s="98"/>
      <c r="D1398" s="98"/>
      <c r="E1398" s="275"/>
    </row>
    <row r="1399" spans="1:5" ht="15">
      <c r="A1399" s="129"/>
      <c r="B1399" s="273"/>
      <c r="C1399" s="98"/>
      <c r="D1399" s="98"/>
      <c r="E1399" s="275"/>
    </row>
    <row r="1400" spans="1:5" ht="15">
      <c r="A1400" s="129"/>
      <c r="B1400" s="273"/>
      <c r="C1400" s="98"/>
      <c r="D1400" s="98"/>
      <c r="E1400" s="275"/>
    </row>
    <row r="1401" spans="1:5" ht="15">
      <c r="A1401" s="129"/>
      <c r="B1401" s="273"/>
      <c r="C1401" s="98"/>
      <c r="D1401" s="98"/>
      <c r="E1401" s="275"/>
    </row>
    <row r="1402" spans="1:5" ht="15">
      <c r="A1402" s="129"/>
      <c r="B1402" s="273"/>
      <c r="C1402" s="98"/>
      <c r="D1402" s="98"/>
      <c r="E1402" s="275"/>
    </row>
    <row r="1403" spans="1:5" ht="15">
      <c r="A1403" s="129"/>
      <c r="B1403" s="273"/>
      <c r="C1403" s="98"/>
      <c r="D1403" s="98"/>
      <c r="E1403" s="275"/>
    </row>
    <row r="1404" spans="1:5" ht="15">
      <c r="A1404" s="129"/>
      <c r="B1404" s="273"/>
      <c r="C1404" s="98"/>
      <c r="D1404" s="98"/>
      <c r="E1404" s="275"/>
    </row>
    <row r="1405" spans="1:5" ht="15">
      <c r="A1405" s="129"/>
      <c r="B1405" s="273"/>
      <c r="C1405" s="98"/>
      <c r="D1405" s="98"/>
      <c r="E1405" s="275"/>
    </row>
    <row r="1406" spans="1:5" ht="15">
      <c r="A1406" s="129"/>
      <c r="B1406" s="273"/>
      <c r="C1406" s="98"/>
      <c r="D1406" s="98"/>
      <c r="E1406" s="275"/>
    </row>
    <row r="1407" spans="1:5" ht="15">
      <c r="A1407" s="129"/>
      <c r="B1407" s="273"/>
      <c r="C1407" s="98"/>
      <c r="D1407" s="98"/>
      <c r="E1407" s="275"/>
    </row>
    <row r="1408" spans="1:5" ht="15">
      <c r="A1408" s="129"/>
      <c r="B1408" s="273"/>
      <c r="C1408" s="98"/>
      <c r="D1408" s="98"/>
      <c r="E1408" s="275"/>
    </row>
    <row r="1409" spans="1:5" ht="15">
      <c r="A1409" s="129"/>
      <c r="B1409" s="273"/>
      <c r="C1409" s="98"/>
      <c r="D1409" s="98"/>
      <c r="E1409" s="275"/>
    </row>
    <row r="1410" spans="1:5" ht="15">
      <c r="A1410" s="129"/>
      <c r="B1410" s="273"/>
      <c r="C1410" s="98"/>
      <c r="D1410" s="98"/>
      <c r="E1410" s="275"/>
    </row>
    <row r="1411" spans="1:5" ht="15">
      <c r="A1411" s="129"/>
      <c r="B1411" s="273"/>
      <c r="C1411" s="98"/>
      <c r="D1411" s="98"/>
      <c r="E1411" s="275"/>
    </row>
    <row r="1412" spans="1:5" ht="15">
      <c r="A1412" s="129"/>
      <c r="B1412" s="273"/>
      <c r="C1412" s="98"/>
      <c r="D1412" s="98"/>
      <c r="E1412" s="275"/>
    </row>
    <row r="1413" spans="1:5" ht="15">
      <c r="A1413" s="129"/>
      <c r="B1413" s="273"/>
      <c r="C1413" s="98"/>
      <c r="D1413" s="98"/>
      <c r="E1413" s="275"/>
    </row>
    <row r="1414" spans="1:5" ht="15">
      <c r="A1414" s="129"/>
      <c r="B1414" s="273"/>
      <c r="C1414" s="98"/>
      <c r="D1414" s="98"/>
      <c r="E1414" s="275"/>
    </row>
    <row r="1415" spans="1:5" ht="15">
      <c r="A1415" s="129"/>
      <c r="B1415" s="273"/>
      <c r="C1415" s="98"/>
      <c r="D1415" s="98"/>
      <c r="E1415" s="275"/>
    </row>
    <row r="1416" spans="1:5" ht="15">
      <c r="A1416" s="129"/>
      <c r="B1416" s="273"/>
      <c r="C1416" s="98"/>
      <c r="D1416" s="98"/>
      <c r="E1416" s="275"/>
    </row>
    <row r="1417" spans="1:5" ht="15">
      <c r="A1417" s="129"/>
      <c r="B1417" s="273"/>
      <c r="C1417" s="98"/>
      <c r="D1417" s="98"/>
      <c r="E1417" s="275"/>
    </row>
    <row r="1418" spans="1:5" ht="15">
      <c r="A1418" s="129"/>
      <c r="B1418" s="273"/>
      <c r="C1418" s="98"/>
      <c r="D1418" s="98"/>
      <c r="E1418" s="275"/>
    </row>
    <row r="1419" spans="1:5" ht="15">
      <c r="A1419" s="129"/>
      <c r="B1419" s="273"/>
      <c r="C1419" s="98"/>
      <c r="D1419" s="98"/>
      <c r="E1419" s="275"/>
    </row>
    <row r="1420" spans="1:5" ht="15">
      <c r="A1420" s="129"/>
      <c r="B1420" s="273"/>
      <c r="C1420" s="98"/>
      <c r="D1420" s="98"/>
      <c r="E1420" s="275"/>
    </row>
    <row r="1421" spans="1:5" ht="15">
      <c r="A1421" s="129"/>
      <c r="B1421" s="273"/>
      <c r="C1421" s="98"/>
      <c r="D1421" s="98"/>
      <c r="E1421" s="275"/>
    </row>
    <row r="1422" spans="1:5" ht="15">
      <c r="A1422" s="129"/>
      <c r="B1422" s="273"/>
      <c r="C1422" s="98"/>
      <c r="D1422" s="98"/>
      <c r="E1422" s="275"/>
    </row>
    <row r="1423" spans="1:5" ht="15">
      <c r="A1423" s="129"/>
      <c r="B1423" s="273"/>
      <c r="C1423" s="98"/>
      <c r="D1423" s="98"/>
      <c r="E1423" s="275"/>
    </row>
    <row r="1424" spans="1:5" ht="15">
      <c r="A1424" s="129"/>
      <c r="B1424" s="273"/>
      <c r="C1424" s="98"/>
      <c r="D1424" s="98"/>
      <c r="E1424" s="275"/>
    </row>
    <row r="1425" spans="1:5" ht="15">
      <c r="A1425" s="129"/>
      <c r="B1425" s="273"/>
      <c r="C1425" s="98"/>
      <c r="D1425" s="98"/>
      <c r="E1425" s="275"/>
    </row>
    <row r="1426" spans="1:5" ht="15">
      <c r="A1426" s="129"/>
      <c r="B1426" s="273"/>
      <c r="C1426" s="98"/>
      <c r="D1426" s="98"/>
      <c r="E1426" s="275"/>
    </row>
    <row r="1427" spans="1:5" ht="15">
      <c r="A1427" s="129"/>
      <c r="B1427" s="273"/>
      <c r="C1427" s="98"/>
      <c r="D1427" s="98"/>
      <c r="E1427" s="275"/>
    </row>
    <row r="1428" spans="1:5" ht="15">
      <c r="A1428" s="129"/>
      <c r="B1428" s="273"/>
      <c r="C1428" s="98"/>
      <c r="D1428" s="98"/>
      <c r="E1428" s="275"/>
    </row>
    <row r="1429" spans="1:5" ht="15">
      <c r="A1429" s="129"/>
      <c r="B1429" s="273"/>
      <c r="C1429" s="98"/>
      <c r="D1429" s="98"/>
      <c r="E1429" s="275"/>
    </row>
    <row r="1430" spans="1:5" ht="15">
      <c r="A1430" s="129"/>
      <c r="B1430" s="273"/>
      <c r="C1430" s="98"/>
      <c r="D1430" s="98"/>
      <c r="E1430" s="275"/>
    </row>
    <row r="1431" spans="1:5" ht="15">
      <c r="A1431" s="129"/>
      <c r="B1431" s="273"/>
      <c r="C1431" s="98"/>
      <c r="D1431" s="98"/>
      <c r="E1431" s="275"/>
    </row>
    <row r="1432" spans="1:5" ht="15">
      <c r="A1432" s="129"/>
      <c r="B1432" s="273"/>
      <c r="C1432" s="98"/>
      <c r="D1432" s="98"/>
      <c r="E1432" s="275"/>
    </row>
    <row r="1433" spans="1:5" ht="15">
      <c r="A1433" s="129"/>
      <c r="B1433" s="273"/>
      <c r="C1433" s="98"/>
      <c r="D1433" s="98"/>
      <c r="E1433" s="275"/>
    </row>
    <row r="1434" spans="1:5" ht="15">
      <c r="A1434" s="129"/>
      <c r="B1434" s="273"/>
      <c r="C1434" s="98"/>
      <c r="D1434" s="98"/>
      <c r="E1434" s="275"/>
    </row>
    <row r="1435" spans="1:5" ht="15">
      <c r="A1435" s="129"/>
      <c r="B1435" s="273"/>
      <c r="C1435" s="98"/>
      <c r="D1435" s="98"/>
      <c r="E1435" s="275"/>
    </row>
    <row r="1436" spans="1:5" ht="15">
      <c r="A1436" s="129"/>
      <c r="B1436" s="273"/>
      <c r="C1436" s="98"/>
      <c r="D1436" s="98"/>
      <c r="E1436" s="275"/>
    </row>
    <row r="1437" spans="1:5" ht="15">
      <c r="A1437" s="129"/>
      <c r="B1437" s="273"/>
      <c r="C1437" s="98"/>
      <c r="D1437" s="98"/>
      <c r="E1437" s="275"/>
    </row>
    <row r="1438" spans="1:5" ht="15">
      <c r="A1438" s="129"/>
      <c r="B1438" s="273"/>
      <c r="C1438" s="98"/>
      <c r="D1438" s="98"/>
      <c r="E1438" s="275"/>
    </row>
    <row r="1439" spans="1:5" ht="15">
      <c r="A1439" s="129"/>
      <c r="B1439" s="273"/>
      <c r="C1439" s="98"/>
      <c r="D1439" s="98"/>
      <c r="E1439" s="275"/>
    </row>
    <row r="1440" spans="1:5" ht="15">
      <c r="A1440" s="129"/>
      <c r="B1440" s="273"/>
      <c r="C1440" s="98"/>
      <c r="D1440" s="98"/>
      <c r="E1440" s="275"/>
    </row>
    <row r="1441" spans="1:5" ht="15">
      <c r="A1441" s="129"/>
      <c r="B1441" s="273"/>
      <c r="C1441" s="98"/>
      <c r="D1441" s="98"/>
      <c r="E1441" s="275"/>
    </row>
    <row r="1442" spans="1:5" ht="15">
      <c r="A1442" s="129"/>
      <c r="B1442" s="273"/>
      <c r="C1442" s="98"/>
      <c r="D1442" s="98"/>
      <c r="E1442" s="275"/>
    </row>
    <row r="1443" spans="1:5" ht="15">
      <c r="A1443" s="129"/>
      <c r="B1443" s="273"/>
      <c r="C1443" s="98"/>
      <c r="D1443" s="98"/>
      <c r="E1443" s="275"/>
    </row>
    <row r="1444" spans="1:5" ht="15">
      <c r="A1444" s="129"/>
      <c r="B1444" s="273"/>
      <c r="C1444" s="98"/>
      <c r="D1444" s="98"/>
      <c r="E1444" s="275"/>
    </row>
    <row r="1445" spans="1:5" ht="15">
      <c r="A1445" s="129"/>
      <c r="B1445" s="273"/>
      <c r="C1445" s="98"/>
      <c r="D1445" s="98"/>
      <c r="E1445" s="275"/>
    </row>
    <row r="1446" spans="1:5" ht="15">
      <c r="A1446" s="129"/>
      <c r="B1446" s="273"/>
      <c r="C1446" s="98"/>
      <c r="D1446" s="98"/>
      <c r="E1446" s="275"/>
    </row>
    <row r="1447" spans="1:5" ht="15">
      <c r="A1447" s="129"/>
      <c r="B1447" s="273"/>
      <c r="C1447" s="98"/>
      <c r="D1447" s="98"/>
      <c r="E1447" s="275"/>
    </row>
    <row r="1448" spans="1:5" ht="15">
      <c r="A1448" s="129"/>
      <c r="B1448" s="273"/>
      <c r="C1448" s="98"/>
      <c r="D1448" s="98"/>
      <c r="E1448" s="275"/>
    </row>
    <row r="1449" spans="1:5" ht="15">
      <c r="A1449" s="129"/>
      <c r="B1449" s="273"/>
      <c r="C1449" s="98"/>
      <c r="D1449" s="98"/>
      <c r="E1449" s="275"/>
    </row>
    <row r="1450" spans="1:5" ht="15">
      <c r="A1450" s="129"/>
      <c r="B1450" s="273"/>
      <c r="C1450" s="98"/>
      <c r="D1450" s="98"/>
      <c r="E1450" s="275"/>
    </row>
    <row r="1451" spans="1:5" ht="15">
      <c r="A1451" s="129"/>
      <c r="B1451" s="273"/>
      <c r="C1451" s="98"/>
      <c r="D1451" s="98"/>
      <c r="E1451" s="275"/>
    </row>
    <row r="1452" spans="1:5" ht="15">
      <c r="A1452" s="129"/>
      <c r="B1452" s="273"/>
      <c r="C1452" s="98"/>
      <c r="D1452" s="98"/>
      <c r="E1452" s="275"/>
    </row>
    <row r="1453" spans="1:5" ht="15">
      <c r="A1453" s="129"/>
      <c r="B1453" s="273"/>
      <c r="C1453" s="98"/>
      <c r="D1453" s="98"/>
      <c r="E1453" s="275"/>
    </row>
    <row r="1454" spans="1:5" ht="15">
      <c r="A1454" s="129"/>
      <c r="B1454" s="273"/>
      <c r="C1454" s="98"/>
      <c r="D1454" s="98"/>
      <c r="E1454" s="275"/>
    </row>
    <row r="1455" spans="1:5" ht="15">
      <c r="A1455" s="129"/>
      <c r="B1455" s="273"/>
      <c r="C1455" s="98"/>
      <c r="D1455" s="98"/>
      <c r="E1455" s="275"/>
    </row>
    <row r="1456" spans="1:5" ht="15">
      <c r="A1456" s="129"/>
      <c r="B1456" s="273"/>
      <c r="C1456" s="98"/>
      <c r="D1456" s="98"/>
      <c r="E1456" s="275"/>
    </row>
    <row r="1457" spans="1:5" ht="15">
      <c r="A1457" s="129"/>
      <c r="B1457" s="273"/>
      <c r="C1457" s="98"/>
      <c r="D1457" s="98"/>
      <c r="E1457" s="275"/>
    </row>
    <row r="1458" spans="1:5" ht="15">
      <c r="A1458" s="129"/>
      <c r="B1458" s="273"/>
      <c r="C1458" s="98"/>
      <c r="D1458" s="98"/>
      <c r="E1458" s="275"/>
    </row>
    <row r="1459" spans="1:5" ht="15">
      <c r="A1459" s="129"/>
      <c r="B1459" s="273"/>
      <c r="C1459" s="98"/>
      <c r="D1459" s="98"/>
      <c r="E1459" s="275"/>
    </row>
    <row r="1460" spans="1:5" ht="15">
      <c r="A1460" s="129"/>
      <c r="B1460" s="273"/>
      <c r="C1460" s="98"/>
      <c r="D1460" s="98"/>
      <c r="E1460" s="275"/>
    </row>
    <row r="1461" spans="1:5" ht="15">
      <c r="A1461" s="129"/>
      <c r="B1461" s="273"/>
      <c r="C1461" s="98"/>
      <c r="D1461" s="98"/>
      <c r="E1461" s="275"/>
    </row>
    <row r="1462" spans="1:5" ht="15">
      <c r="A1462" s="129"/>
      <c r="B1462" s="273"/>
      <c r="C1462" s="98"/>
      <c r="D1462" s="98"/>
      <c r="E1462" s="275"/>
    </row>
    <row r="1463" spans="1:5" ht="15">
      <c r="A1463" s="129"/>
      <c r="B1463" s="273"/>
      <c r="C1463" s="98"/>
      <c r="D1463" s="98"/>
      <c r="E1463" s="275"/>
    </row>
    <row r="1464" spans="1:5" ht="15">
      <c r="A1464" s="129"/>
      <c r="B1464" s="273"/>
      <c r="C1464" s="98"/>
      <c r="D1464" s="98"/>
      <c r="E1464" s="275"/>
    </row>
    <row r="1465" spans="1:5" ht="15">
      <c r="A1465" s="129"/>
      <c r="B1465" s="273"/>
      <c r="C1465" s="98"/>
      <c r="D1465" s="98"/>
      <c r="E1465" s="275"/>
    </row>
    <row r="1466" spans="1:5" ht="15">
      <c r="A1466" s="129"/>
      <c r="B1466" s="273"/>
      <c r="C1466" s="98"/>
      <c r="D1466" s="98"/>
      <c r="E1466" s="275"/>
    </row>
    <row r="1467" spans="1:5" ht="15">
      <c r="A1467" s="129"/>
      <c r="B1467" s="273"/>
      <c r="C1467" s="98"/>
      <c r="D1467" s="98"/>
      <c r="E1467" s="275"/>
    </row>
    <row r="1468" spans="1:5" ht="15">
      <c r="A1468" s="129"/>
      <c r="B1468" s="273"/>
      <c r="C1468" s="98"/>
      <c r="D1468" s="98"/>
      <c r="E1468" s="275"/>
    </row>
    <row r="1469" spans="1:5" ht="15">
      <c r="A1469" s="129"/>
      <c r="B1469" s="273"/>
      <c r="C1469" s="98"/>
      <c r="D1469" s="98"/>
      <c r="E1469" s="275"/>
    </row>
    <row r="1470" spans="1:5" ht="15">
      <c r="A1470" s="129"/>
      <c r="B1470" s="273"/>
      <c r="C1470" s="98"/>
      <c r="D1470" s="98"/>
      <c r="E1470" s="275"/>
    </row>
    <row r="1471" spans="1:5" ht="15">
      <c r="A1471" s="129"/>
      <c r="B1471" s="273"/>
      <c r="C1471" s="98"/>
      <c r="D1471" s="98"/>
      <c r="E1471" s="275"/>
    </row>
    <row r="1472" spans="1:5" ht="15">
      <c r="A1472" s="129"/>
      <c r="B1472" s="273"/>
      <c r="C1472" s="98"/>
      <c r="D1472" s="98"/>
      <c r="E1472" s="275"/>
    </row>
    <row r="1473" spans="1:5" ht="15">
      <c r="A1473" s="129"/>
      <c r="B1473" s="273"/>
      <c r="C1473" s="98"/>
      <c r="D1473" s="98"/>
      <c r="E1473" s="275"/>
    </row>
    <row r="1474" spans="1:5" ht="15">
      <c r="A1474" s="129"/>
      <c r="B1474" s="273"/>
      <c r="C1474" s="98"/>
      <c r="D1474" s="98"/>
      <c r="E1474" s="275"/>
    </row>
    <row r="1475" spans="1:5" ht="15">
      <c r="A1475" s="129"/>
      <c r="B1475" s="273"/>
      <c r="C1475" s="98"/>
      <c r="D1475" s="98"/>
      <c r="E1475" s="275"/>
    </row>
    <row r="1476" spans="1:5" ht="15">
      <c r="A1476" s="129"/>
      <c r="B1476" s="273"/>
      <c r="C1476" s="98"/>
      <c r="D1476" s="98"/>
      <c r="E1476" s="275"/>
    </row>
    <row r="1477" spans="1:5" ht="15">
      <c r="A1477" s="129"/>
      <c r="B1477" s="273"/>
      <c r="C1477" s="98"/>
      <c r="D1477" s="98"/>
      <c r="E1477" s="275"/>
    </row>
    <row r="1478" spans="1:5" ht="15">
      <c r="A1478" s="129"/>
      <c r="B1478" s="273"/>
      <c r="C1478" s="98"/>
      <c r="D1478" s="98"/>
      <c r="E1478" s="275"/>
    </row>
    <row r="1479" spans="1:5" ht="15">
      <c r="A1479" s="129"/>
      <c r="B1479" s="273"/>
      <c r="C1479" s="98"/>
      <c r="D1479" s="98"/>
      <c r="E1479" s="275"/>
    </row>
    <row r="1480" spans="1:5" ht="15">
      <c r="A1480" s="129"/>
      <c r="B1480" s="273"/>
      <c r="C1480" s="98"/>
      <c r="D1480" s="98"/>
      <c r="E1480" s="275"/>
    </row>
    <row r="1481" spans="1:5" ht="15">
      <c r="A1481" s="129"/>
      <c r="B1481" s="273"/>
      <c r="C1481" s="98"/>
      <c r="D1481" s="98"/>
      <c r="E1481" s="275"/>
    </row>
    <row r="1482" spans="1:5" ht="15">
      <c r="A1482" s="129"/>
      <c r="B1482" s="273"/>
      <c r="C1482" s="98"/>
      <c r="D1482" s="98"/>
      <c r="E1482" s="275"/>
    </row>
    <row r="1483" spans="1:5" ht="15">
      <c r="A1483" s="129"/>
      <c r="B1483" s="273"/>
      <c r="C1483" s="98"/>
      <c r="D1483" s="98"/>
      <c r="E1483" s="275"/>
    </row>
    <row r="1484" spans="1:5" ht="15">
      <c r="A1484" s="129"/>
      <c r="B1484" s="273"/>
      <c r="C1484" s="98"/>
      <c r="D1484" s="98"/>
      <c r="E1484" s="275"/>
    </row>
    <row r="1485" spans="1:5" ht="15">
      <c r="A1485" s="129"/>
      <c r="B1485" s="273"/>
      <c r="C1485" s="98"/>
      <c r="D1485" s="98"/>
      <c r="E1485" s="275"/>
    </row>
    <row r="1486" spans="1:5" ht="15">
      <c r="A1486" s="129"/>
      <c r="B1486" s="273"/>
      <c r="C1486" s="98"/>
      <c r="D1486" s="98"/>
      <c r="E1486" s="275"/>
    </row>
    <row r="1487" spans="1:5" ht="15">
      <c r="A1487" s="129"/>
      <c r="B1487" s="273"/>
      <c r="C1487" s="98"/>
      <c r="D1487" s="98"/>
      <c r="E1487" s="275"/>
    </row>
    <row r="1488" spans="1:5" ht="15">
      <c r="A1488" s="129"/>
      <c r="B1488" s="273"/>
      <c r="C1488" s="98"/>
      <c r="D1488" s="98"/>
      <c r="E1488" s="275"/>
    </row>
    <row r="1489" spans="1:5" ht="15">
      <c r="A1489" s="129"/>
      <c r="B1489" s="273"/>
      <c r="C1489" s="98"/>
      <c r="D1489" s="98"/>
      <c r="E1489" s="275"/>
    </row>
    <row r="1490" spans="1:5" ht="15">
      <c r="A1490" s="129"/>
      <c r="B1490" s="273"/>
      <c r="C1490" s="98"/>
      <c r="D1490" s="98"/>
      <c r="E1490" s="275"/>
    </row>
    <row r="1491" spans="1:5" ht="15">
      <c r="A1491" s="129"/>
      <c r="B1491" s="273"/>
      <c r="C1491" s="98"/>
      <c r="D1491" s="98"/>
      <c r="E1491" s="275"/>
    </row>
    <row r="1492" spans="1:5" ht="15">
      <c r="A1492" s="129"/>
      <c r="B1492" s="273"/>
      <c r="C1492" s="98"/>
      <c r="D1492" s="98"/>
      <c r="E1492" s="275"/>
    </row>
    <row r="1493" spans="1:5" ht="15">
      <c r="A1493" s="129"/>
      <c r="B1493" s="273"/>
      <c r="C1493" s="98"/>
      <c r="D1493" s="98"/>
      <c r="E1493" s="275"/>
    </row>
    <row r="1494" spans="1:5" ht="15">
      <c r="A1494" s="129"/>
      <c r="B1494" s="273"/>
      <c r="C1494" s="98"/>
      <c r="D1494" s="98"/>
      <c r="E1494" s="275"/>
    </row>
    <row r="1495" spans="1:5" ht="15">
      <c r="A1495" s="129"/>
      <c r="B1495" s="273"/>
      <c r="C1495" s="98"/>
      <c r="D1495" s="98"/>
      <c r="E1495" s="275"/>
    </row>
    <row r="1496" spans="1:5" ht="15">
      <c r="A1496" s="129"/>
      <c r="B1496" s="273"/>
      <c r="C1496" s="98"/>
      <c r="D1496" s="98"/>
      <c r="E1496" s="275"/>
    </row>
    <row r="1497" spans="1:5" ht="15">
      <c r="A1497" s="129"/>
      <c r="B1497" s="273"/>
      <c r="C1497" s="98"/>
      <c r="D1497" s="98"/>
      <c r="E1497" s="275"/>
    </row>
    <row r="1498" spans="1:5" ht="15">
      <c r="A1498" s="129"/>
      <c r="B1498" s="273"/>
      <c r="C1498" s="98"/>
      <c r="D1498" s="98"/>
      <c r="E1498" s="275"/>
    </row>
    <row r="1499" spans="1:5" ht="15">
      <c r="A1499" s="129"/>
      <c r="B1499" s="273"/>
      <c r="C1499" s="98"/>
      <c r="D1499" s="98"/>
      <c r="E1499" s="275"/>
    </row>
    <row r="1500" spans="1:5" ht="15">
      <c r="A1500" s="129"/>
      <c r="B1500" s="273"/>
      <c r="C1500" s="98"/>
      <c r="D1500" s="98"/>
      <c r="E1500" s="275"/>
    </row>
    <row r="1501" spans="1:5" ht="15">
      <c r="A1501" s="129"/>
      <c r="B1501" s="273"/>
      <c r="C1501" s="98"/>
      <c r="D1501" s="98"/>
      <c r="E1501" s="275"/>
    </row>
    <row r="1502" spans="1:5" ht="15">
      <c r="A1502" s="129"/>
      <c r="B1502" s="273"/>
      <c r="C1502" s="98"/>
      <c r="D1502" s="98"/>
      <c r="E1502" s="275"/>
    </row>
    <row r="1503" spans="1:5" ht="15">
      <c r="A1503" s="129"/>
      <c r="B1503" s="273"/>
      <c r="C1503" s="98"/>
      <c r="D1503" s="98"/>
      <c r="E1503" s="275"/>
    </row>
    <row r="1504" spans="1:5" ht="15">
      <c r="A1504" s="129"/>
      <c r="B1504" s="273"/>
      <c r="C1504" s="98"/>
      <c r="D1504" s="98"/>
      <c r="E1504" s="275"/>
    </row>
    <row r="1505" spans="1:5" ht="15">
      <c r="A1505" s="129"/>
      <c r="B1505" s="273"/>
      <c r="C1505" s="98"/>
      <c r="D1505" s="98"/>
      <c r="E1505" s="275"/>
    </row>
    <row r="1506" spans="1:5" ht="15">
      <c r="A1506" s="129"/>
      <c r="B1506" s="273"/>
      <c r="C1506" s="98"/>
      <c r="D1506" s="98"/>
      <c r="E1506" s="275"/>
    </row>
    <row r="1507" spans="1:5" ht="15">
      <c r="A1507" s="129"/>
      <c r="B1507" s="273"/>
      <c r="C1507" s="98"/>
      <c r="D1507" s="98"/>
      <c r="E1507" s="275"/>
    </row>
    <row r="1508" spans="1:5" ht="15">
      <c r="A1508" s="129"/>
      <c r="B1508" s="273"/>
      <c r="C1508" s="98"/>
      <c r="D1508" s="98"/>
      <c r="E1508" s="275"/>
    </row>
    <row r="1509" spans="1:5" ht="15">
      <c r="A1509" s="129"/>
      <c r="B1509" s="273"/>
      <c r="C1509" s="98"/>
      <c r="D1509" s="98"/>
      <c r="E1509" s="275"/>
    </row>
    <row r="1510" spans="1:5" ht="15">
      <c r="A1510" s="129"/>
      <c r="B1510" s="273"/>
      <c r="C1510" s="98"/>
      <c r="D1510" s="98"/>
      <c r="E1510" s="275"/>
    </row>
    <row r="1511" spans="1:5" ht="15">
      <c r="A1511" s="129"/>
      <c r="B1511" s="273"/>
      <c r="C1511" s="98"/>
      <c r="D1511" s="98"/>
      <c r="E1511" s="275"/>
    </row>
    <row r="1512" spans="1:5" ht="15">
      <c r="A1512" s="129"/>
      <c r="B1512" s="273"/>
      <c r="C1512" s="98"/>
      <c r="D1512" s="98"/>
      <c r="E1512" s="275"/>
    </row>
    <row r="1513" spans="1:5" ht="15">
      <c r="A1513" s="129"/>
      <c r="B1513" s="273"/>
      <c r="C1513" s="98"/>
      <c r="D1513" s="98"/>
      <c r="E1513" s="275"/>
    </row>
    <row r="1514" spans="1:5" ht="15">
      <c r="A1514" s="129"/>
      <c r="B1514" s="273"/>
      <c r="C1514" s="98"/>
      <c r="D1514" s="98"/>
      <c r="E1514" s="275"/>
    </row>
    <row r="1515" spans="1:5" ht="15">
      <c r="A1515" s="129"/>
      <c r="B1515" s="273"/>
      <c r="C1515" s="98"/>
      <c r="D1515" s="98"/>
      <c r="E1515" s="275"/>
    </row>
    <row r="1516" spans="1:5" ht="15">
      <c r="A1516" s="129"/>
      <c r="B1516" s="273"/>
      <c r="C1516" s="98"/>
      <c r="D1516" s="98"/>
      <c r="E1516" s="275"/>
    </row>
    <row r="1517" spans="1:5" ht="15">
      <c r="A1517" s="129"/>
      <c r="B1517" s="273"/>
      <c r="C1517" s="98"/>
      <c r="D1517" s="98"/>
      <c r="E1517" s="275"/>
    </row>
    <row r="1518" spans="1:5" ht="15">
      <c r="A1518" s="129"/>
      <c r="B1518" s="273"/>
      <c r="C1518" s="98"/>
      <c r="D1518" s="98"/>
      <c r="E1518" s="275"/>
    </row>
    <row r="1519" spans="1:5" ht="15">
      <c r="A1519" s="129"/>
      <c r="B1519" s="273"/>
      <c r="C1519" s="98"/>
      <c r="D1519" s="98"/>
      <c r="E1519" s="275"/>
    </row>
    <row r="1520" spans="1:5" ht="15">
      <c r="A1520" s="129"/>
      <c r="B1520" s="273"/>
      <c r="C1520" s="98"/>
      <c r="D1520" s="98"/>
      <c r="E1520" s="275"/>
    </row>
    <row r="1521" spans="1:5" ht="15">
      <c r="A1521" s="129"/>
      <c r="B1521" s="273"/>
      <c r="C1521" s="98"/>
      <c r="D1521" s="98"/>
      <c r="E1521" s="275"/>
    </row>
    <row r="1522" spans="1:5" ht="15">
      <c r="A1522" s="129"/>
      <c r="B1522" s="273"/>
      <c r="C1522" s="98"/>
      <c r="D1522" s="98"/>
      <c r="E1522" s="275"/>
    </row>
    <row r="1523" spans="1:5" ht="15">
      <c r="A1523" s="129"/>
      <c r="B1523" s="273"/>
      <c r="C1523" s="98"/>
      <c r="D1523" s="98"/>
      <c r="E1523" s="275"/>
    </row>
    <row r="1524" spans="1:5" ht="15">
      <c r="A1524" s="129"/>
      <c r="B1524" s="273"/>
      <c r="C1524" s="98"/>
      <c r="D1524" s="98"/>
      <c r="E1524" s="275"/>
    </row>
    <row r="1525" spans="1:5" ht="15">
      <c r="A1525" s="129"/>
      <c r="B1525" s="273"/>
      <c r="C1525" s="98"/>
      <c r="D1525" s="98"/>
      <c r="E1525" s="275"/>
    </row>
    <row r="1526" spans="1:5" ht="15">
      <c r="A1526" s="129"/>
      <c r="B1526" s="273"/>
      <c r="C1526" s="98"/>
      <c r="D1526" s="98"/>
      <c r="E1526" s="275"/>
    </row>
    <row r="1527" spans="1:5" ht="15">
      <c r="A1527" s="129"/>
      <c r="B1527" s="273"/>
      <c r="C1527" s="98"/>
      <c r="D1527" s="98"/>
      <c r="E1527" s="275"/>
    </row>
    <row r="1528" spans="1:5" ht="15">
      <c r="A1528" s="129"/>
      <c r="B1528" s="273"/>
      <c r="C1528" s="98"/>
      <c r="D1528" s="98"/>
      <c r="E1528" s="275"/>
    </row>
    <row r="1529" spans="1:5" ht="15">
      <c r="A1529" s="129"/>
      <c r="B1529" s="273"/>
      <c r="C1529" s="98"/>
      <c r="D1529" s="98"/>
      <c r="E1529" s="275"/>
    </row>
    <row r="1530" spans="1:5" ht="15">
      <c r="A1530" s="129"/>
      <c r="B1530" s="273"/>
      <c r="C1530" s="98"/>
      <c r="D1530" s="98"/>
      <c r="E1530" s="275"/>
    </row>
    <row r="1531" spans="1:5" ht="15">
      <c r="A1531" s="129"/>
      <c r="B1531" s="273"/>
      <c r="C1531" s="98"/>
      <c r="D1531" s="98"/>
      <c r="E1531" s="275"/>
    </row>
    <row r="1532" spans="1:5" ht="15">
      <c r="A1532" s="129"/>
      <c r="B1532" s="273"/>
      <c r="C1532" s="98"/>
      <c r="D1532" s="98"/>
      <c r="E1532" s="275"/>
    </row>
    <row r="1533" spans="1:5" ht="15">
      <c r="A1533" s="129"/>
      <c r="B1533" s="273"/>
      <c r="C1533" s="98"/>
      <c r="D1533" s="98"/>
      <c r="E1533" s="275"/>
    </row>
    <row r="1534" spans="1:5" ht="15">
      <c r="A1534" s="129"/>
      <c r="B1534" s="273"/>
      <c r="C1534" s="98"/>
      <c r="D1534" s="98"/>
      <c r="E1534" s="275"/>
    </row>
    <row r="1535" spans="1:5" ht="15">
      <c r="A1535" s="129"/>
      <c r="B1535" s="273"/>
      <c r="C1535" s="98"/>
      <c r="D1535" s="98"/>
      <c r="E1535" s="275"/>
    </row>
    <row r="1536" spans="1:5" ht="15">
      <c r="A1536" s="129"/>
      <c r="B1536" s="273"/>
      <c r="C1536" s="98"/>
      <c r="D1536" s="98"/>
      <c r="E1536" s="275"/>
    </row>
    <row r="1537" spans="1:5" ht="15">
      <c r="A1537" s="129"/>
      <c r="B1537" s="273"/>
      <c r="C1537" s="98"/>
      <c r="D1537" s="98"/>
      <c r="E1537" s="275"/>
    </row>
    <row r="1538" spans="1:5" ht="15">
      <c r="A1538" s="129"/>
      <c r="B1538" s="273"/>
      <c r="C1538" s="98"/>
      <c r="D1538" s="98"/>
      <c r="E1538" s="275"/>
    </row>
    <row r="1539" spans="1:5" ht="15">
      <c r="A1539" s="129"/>
      <c r="B1539" s="273"/>
      <c r="C1539" s="98"/>
      <c r="D1539" s="98"/>
      <c r="E1539" s="275"/>
    </row>
    <row r="1540" spans="1:5" ht="15">
      <c r="A1540" s="129"/>
      <c r="B1540" s="273"/>
      <c r="C1540" s="98"/>
      <c r="D1540" s="98"/>
      <c r="E1540" s="275"/>
    </row>
    <row r="1541" spans="1:5" ht="15">
      <c r="A1541" s="129"/>
      <c r="B1541" s="273"/>
      <c r="C1541" s="98"/>
      <c r="D1541" s="98"/>
      <c r="E1541" s="275"/>
    </row>
    <row r="1542" spans="1:5" ht="15">
      <c r="A1542" s="129"/>
      <c r="B1542" s="273"/>
      <c r="C1542" s="98"/>
      <c r="D1542" s="98"/>
      <c r="E1542" s="275"/>
    </row>
    <row r="1543" spans="1:5" ht="15">
      <c r="A1543" s="129"/>
      <c r="B1543" s="273"/>
      <c r="C1543" s="98"/>
      <c r="D1543" s="98"/>
      <c r="E1543" s="275"/>
    </row>
    <row r="1544" spans="1:5" ht="15">
      <c r="A1544" s="129"/>
      <c r="B1544" s="273"/>
      <c r="C1544" s="98"/>
      <c r="D1544" s="98"/>
      <c r="E1544" s="275"/>
    </row>
    <row r="1545" spans="1:5" ht="15">
      <c r="A1545" s="129"/>
      <c r="B1545" s="273"/>
      <c r="C1545" s="98"/>
      <c r="D1545" s="98"/>
      <c r="E1545" s="275"/>
    </row>
    <row r="1546" spans="1:5" ht="15">
      <c r="A1546" s="129"/>
      <c r="B1546" s="273"/>
      <c r="C1546" s="98"/>
      <c r="D1546" s="98"/>
      <c r="E1546" s="275"/>
    </row>
    <row r="1547" spans="1:5" ht="15">
      <c r="A1547" s="129"/>
      <c r="B1547" s="273"/>
      <c r="C1547" s="98"/>
      <c r="D1547" s="98"/>
      <c r="E1547" s="275"/>
    </row>
    <row r="1548" spans="1:5" ht="15">
      <c r="A1548" s="129"/>
      <c r="B1548" s="273"/>
      <c r="C1548" s="98"/>
      <c r="D1548" s="98"/>
      <c r="E1548" s="275"/>
    </row>
    <row r="1549" spans="1:5" ht="15">
      <c r="A1549" s="129"/>
      <c r="B1549" s="273"/>
      <c r="C1549" s="98"/>
      <c r="D1549" s="98"/>
      <c r="E1549" s="275"/>
    </row>
    <row r="1550" spans="1:5" ht="15">
      <c r="A1550" s="129"/>
      <c r="B1550" s="273"/>
      <c r="C1550" s="98"/>
      <c r="D1550" s="98"/>
      <c r="E1550" s="275"/>
    </row>
    <row r="1551" spans="1:5" ht="15">
      <c r="A1551" s="129"/>
      <c r="B1551" s="273"/>
      <c r="C1551" s="98"/>
      <c r="D1551" s="98"/>
      <c r="E1551" s="275"/>
    </row>
    <row r="1552" spans="1:5" ht="15">
      <c r="A1552" s="129"/>
      <c r="B1552" s="273"/>
      <c r="C1552" s="98"/>
      <c r="D1552" s="98"/>
      <c r="E1552" s="275"/>
    </row>
    <row r="1553" spans="1:5" ht="15">
      <c r="A1553" s="129"/>
      <c r="B1553" s="273"/>
      <c r="C1553" s="98"/>
      <c r="D1553" s="98"/>
      <c r="E1553" s="275"/>
    </row>
    <row r="1554" spans="1:5" ht="15">
      <c r="A1554" s="129"/>
      <c r="B1554" s="273"/>
      <c r="C1554" s="98"/>
      <c r="D1554" s="98"/>
      <c r="E1554" s="275"/>
    </row>
    <row r="1555" spans="1:5" ht="15">
      <c r="A1555" s="129"/>
      <c r="B1555" s="273"/>
      <c r="C1555" s="98"/>
      <c r="D1555" s="98"/>
      <c r="E1555" s="275"/>
    </row>
    <row r="1556" spans="1:5" ht="15">
      <c r="A1556" s="129"/>
      <c r="B1556" s="273"/>
      <c r="C1556" s="98"/>
      <c r="D1556" s="98"/>
      <c r="E1556" s="275"/>
    </row>
    <row r="1557" spans="1:5" ht="15">
      <c r="A1557" s="129"/>
      <c r="B1557" s="273"/>
      <c r="C1557" s="98"/>
      <c r="D1557" s="98"/>
      <c r="E1557" s="275"/>
    </row>
    <row r="1558" spans="1:5" ht="15">
      <c r="A1558" s="129"/>
      <c r="B1558" s="273"/>
      <c r="C1558" s="98"/>
      <c r="D1558" s="98"/>
      <c r="E1558" s="275"/>
    </row>
    <row r="1559" spans="1:5" ht="15">
      <c r="A1559" s="129"/>
      <c r="B1559" s="273"/>
      <c r="C1559" s="98"/>
      <c r="D1559" s="98"/>
      <c r="E1559" s="275"/>
    </row>
    <row r="1560" spans="1:5" ht="15">
      <c r="A1560" s="129"/>
      <c r="B1560" s="273"/>
      <c r="C1560" s="98"/>
      <c r="D1560" s="98"/>
      <c r="E1560" s="275"/>
    </row>
    <row r="1561" spans="1:5" ht="15">
      <c r="A1561" s="129"/>
      <c r="B1561" s="273"/>
      <c r="C1561" s="98"/>
      <c r="D1561" s="98"/>
      <c r="E1561" s="275"/>
    </row>
    <row r="1562" spans="1:5" ht="15">
      <c r="A1562" s="129"/>
      <c r="B1562" s="273"/>
      <c r="C1562" s="98"/>
      <c r="D1562" s="98"/>
      <c r="E1562" s="275"/>
    </row>
    <row r="1563" spans="1:5" ht="15">
      <c r="A1563" s="129"/>
      <c r="B1563" s="273"/>
      <c r="C1563" s="98"/>
      <c r="D1563" s="98"/>
      <c r="E1563" s="275"/>
    </row>
    <row r="1564" spans="1:5" ht="15">
      <c r="A1564" s="129"/>
      <c r="B1564" s="273"/>
      <c r="C1564" s="98"/>
      <c r="D1564" s="98"/>
      <c r="E1564" s="275"/>
    </row>
    <row r="1565" spans="1:5" ht="15">
      <c r="A1565" s="129"/>
      <c r="B1565" s="273"/>
      <c r="C1565" s="98"/>
      <c r="D1565" s="98"/>
      <c r="E1565" s="275"/>
    </row>
    <row r="1566" spans="1:5" ht="15">
      <c r="A1566" s="129"/>
      <c r="B1566" s="273"/>
      <c r="C1566" s="98"/>
      <c r="D1566" s="98"/>
      <c r="E1566" s="275"/>
    </row>
    <row r="1567" spans="1:5" ht="15">
      <c r="A1567" s="129"/>
      <c r="B1567" s="273"/>
      <c r="C1567" s="98"/>
      <c r="D1567" s="98"/>
      <c r="E1567" s="275"/>
    </row>
    <row r="1568" spans="1:5" ht="15">
      <c r="A1568" s="129"/>
      <c r="B1568" s="273"/>
      <c r="C1568" s="98"/>
      <c r="D1568" s="98"/>
      <c r="E1568" s="275"/>
    </row>
    <row r="1569" spans="1:5" ht="15">
      <c r="A1569" s="129"/>
      <c r="B1569" s="273"/>
      <c r="C1569" s="98"/>
      <c r="D1569" s="98"/>
      <c r="E1569" s="275"/>
    </row>
    <row r="1570" spans="1:5" ht="15">
      <c r="A1570" s="129"/>
      <c r="B1570" s="273"/>
      <c r="C1570" s="98"/>
      <c r="D1570" s="98"/>
      <c r="E1570" s="275"/>
    </row>
    <row r="1571" spans="1:5" ht="15">
      <c r="A1571" s="129"/>
      <c r="B1571" s="273"/>
      <c r="C1571" s="98"/>
      <c r="D1571" s="98"/>
      <c r="E1571" s="275"/>
    </row>
    <row r="1572" spans="1:5" ht="15">
      <c r="A1572" s="129"/>
      <c r="B1572" s="273"/>
      <c r="C1572" s="98"/>
      <c r="D1572" s="98"/>
      <c r="E1572" s="275"/>
    </row>
    <row r="1573" spans="1:5" ht="15">
      <c r="A1573" s="129"/>
      <c r="B1573" s="273"/>
      <c r="C1573" s="98"/>
      <c r="D1573" s="98"/>
      <c r="E1573" s="275"/>
    </row>
    <row r="1574" spans="1:5" ht="15">
      <c r="A1574" s="129"/>
      <c r="B1574" s="273"/>
      <c r="C1574" s="98"/>
      <c r="D1574" s="98"/>
      <c r="E1574" s="275"/>
    </row>
    <row r="1575" spans="1:5" ht="15">
      <c r="A1575" s="129"/>
      <c r="B1575" s="273"/>
      <c r="C1575" s="98"/>
      <c r="D1575" s="98"/>
      <c r="E1575" s="275"/>
    </row>
    <row r="1576" spans="1:5" ht="15">
      <c r="A1576" s="129"/>
      <c r="B1576" s="273"/>
      <c r="C1576" s="98"/>
      <c r="D1576" s="98"/>
      <c r="E1576" s="275"/>
    </row>
    <row r="1577" spans="1:5" ht="15">
      <c r="A1577" s="129"/>
      <c r="B1577" s="273"/>
      <c r="C1577" s="98"/>
      <c r="D1577" s="98"/>
      <c r="E1577" s="275"/>
    </row>
    <row r="1578" spans="1:5" ht="15">
      <c r="A1578" s="129"/>
      <c r="B1578" s="273"/>
      <c r="C1578" s="98"/>
      <c r="D1578" s="98"/>
      <c r="E1578" s="275"/>
    </row>
    <row r="1579" spans="1:5" ht="15">
      <c r="A1579" s="129"/>
      <c r="B1579" s="273"/>
      <c r="C1579" s="98"/>
      <c r="D1579" s="98"/>
      <c r="E1579" s="275"/>
    </row>
    <row r="1580" spans="1:5" ht="15">
      <c r="A1580" s="129"/>
      <c r="B1580" s="273"/>
      <c r="C1580" s="98"/>
      <c r="D1580" s="98"/>
      <c r="E1580" s="275"/>
    </row>
    <row r="1581" spans="1:5" ht="15">
      <c r="A1581" s="129"/>
      <c r="B1581" s="273"/>
      <c r="C1581" s="98"/>
      <c r="D1581" s="98"/>
      <c r="E1581" s="275"/>
    </row>
    <row r="1582" spans="1:5" ht="15">
      <c r="A1582" s="129"/>
      <c r="B1582" s="273"/>
      <c r="C1582" s="98"/>
      <c r="D1582" s="98"/>
      <c r="E1582" s="275"/>
    </row>
    <row r="1583" spans="1:5" ht="15">
      <c r="A1583" s="129"/>
      <c r="B1583" s="273"/>
      <c r="C1583" s="98"/>
      <c r="D1583" s="98"/>
      <c r="E1583" s="275"/>
    </row>
    <row r="1584" spans="1:5" ht="15">
      <c r="A1584" s="129"/>
      <c r="B1584" s="273"/>
      <c r="C1584" s="98"/>
      <c r="D1584" s="98"/>
      <c r="E1584" s="275"/>
    </row>
    <row r="1585" spans="1:5" ht="15">
      <c r="A1585" s="129"/>
      <c r="B1585" s="273"/>
      <c r="C1585" s="98"/>
      <c r="D1585" s="98"/>
      <c r="E1585" s="275"/>
    </row>
    <row r="1586" spans="1:5" ht="15">
      <c r="A1586" s="129"/>
      <c r="B1586" s="273"/>
      <c r="C1586" s="98"/>
      <c r="D1586" s="98"/>
      <c r="E1586" s="275"/>
    </row>
    <row r="1587" spans="1:5" ht="15">
      <c r="A1587" s="129"/>
      <c r="B1587" s="273"/>
      <c r="C1587" s="98"/>
      <c r="D1587" s="98"/>
      <c r="E1587" s="275"/>
    </row>
    <row r="1588" spans="1:5" ht="15">
      <c r="A1588" s="129"/>
      <c r="B1588" s="273"/>
      <c r="C1588" s="98"/>
      <c r="D1588" s="98"/>
      <c r="E1588" s="275"/>
    </row>
    <row r="1589" spans="1:5" ht="15">
      <c r="A1589" s="129"/>
      <c r="B1589" s="273"/>
      <c r="C1589" s="98"/>
      <c r="D1589" s="98"/>
      <c r="E1589" s="275"/>
    </row>
    <row r="1590" spans="1:5" ht="15">
      <c r="A1590" s="129"/>
      <c r="B1590" s="273"/>
      <c r="C1590" s="98"/>
      <c r="D1590" s="98"/>
      <c r="E1590" s="275"/>
    </row>
    <row r="1591" spans="1:5" ht="15">
      <c r="A1591" s="129"/>
      <c r="B1591" s="273"/>
      <c r="C1591" s="98"/>
      <c r="D1591" s="98"/>
      <c r="E1591" s="275"/>
    </row>
    <row r="1592" spans="1:5" ht="15">
      <c r="A1592" s="129"/>
      <c r="B1592" s="273"/>
      <c r="C1592" s="98"/>
      <c r="D1592" s="98"/>
      <c r="E1592" s="275"/>
    </row>
    <row r="1593" spans="1:5" ht="15">
      <c r="A1593" s="129"/>
      <c r="B1593" s="273"/>
      <c r="C1593" s="98"/>
      <c r="D1593" s="98"/>
      <c r="E1593" s="275"/>
    </row>
    <row r="1594" spans="1:5" ht="15">
      <c r="A1594" s="129"/>
      <c r="B1594" s="273"/>
      <c r="C1594" s="98"/>
      <c r="D1594" s="98"/>
      <c r="E1594" s="275"/>
    </row>
    <row r="1595" spans="1:5" ht="15">
      <c r="A1595" s="129"/>
      <c r="B1595" s="273"/>
      <c r="C1595" s="98"/>
      <c r="D1595" s="98"/>
      <c r="E1595" s="275"/>
    </row>
    <row r="1596" spans="1:5" ht="15">
      <c r="A1596" s="129"/>
      <c r="B1596" s="273"/>
      <c r="C1596" s="98"/>
      <c r="D1596" s="98"/>
      <c r="E1596" s="275"/>
    </row>
    <row r="1597" spans="1:5" ht="15">
      <c r="A1597" s="129"/>
      <c r="B1597" s="273"/>
      <c r="C1597" s="98"/>
      <c r="D1597" s="98"/>
      <c r="E1597" s="275"/>
    </row>
    <row r="1598" spans="1:5" ht="15">
      <c r="A1598" s="129"/>
      <c r="B1598" s="273"/>
      <c r="C1598" s="98"/>
      <c r="D1598" s="98"/>
      <c r="E1598" s="275"/>
    </row>
    <row r="1599" spans="1:5" ht="15">
      <c r="A1599" s="129"/>
      <c r="B1599" s="273"/>
      <c r="C1599" s="98"/>
      <c r="D1599" s="98"/>
      <c r="E1599" s="275"/>
    </row>
    <row r="1600" spans="1:5" ht="15">
      <c r="A1600" s="129"/>
      <c r="B1600" s="273"/>
      <c r="C1600" s="98"/>
      <c r="D1600" s="98"/>
      <c r="E1600" s="275"/>
    </row>
    <row r="1601" spans="1:5" ht="15">
      <c r="A1601" s="129"/>
      <c r="B1601" s="273"/>
      <c r="C1601" s="98"/>
      <c r="D1601" s="98"/>
      <c r="E1601" s="275"/>
    </row>
    <row r="1602" spans="1:5" ht="15">
      <c r="A1602" s="129"/>
      <c r="B1602" s="273"/>
      <c r="C1602" s="98"/>
      <c r="D1602" s="98"/>
      <c r="E1602" s="275"/>
    </row>
    <row r="1603" spans="1:5" ht="15">
      <c r="A1603" s="129"/>
      <c r="B1603" s="273"/>
      <c r="C1603" s="98"/>
      <c r="D1603" s="98"/>
      <c r="E1603" s="275"/>
    </row>
    <row r="1604" spans="1:5" ht="15">
      <c r="A1604" s="129"/>
      <c r="B1604" s="273"/>
      <c r="C1604" s="98"/>
      <c r="D1604" s="98"/>
      <c r="E1604" s="275"/>
    </row>
    <row r="1605" spans="1:5" ht="15">
      <c r="A1605" s="129"/>
      <c r="B1605" s="273"/>
      <c r="C1605" s="98"/>
      <c r="D1605" s="98"/>
      <c r="E1605" s="275"/>
    </row>
    <row r="1606" spans="1:5" ht="15">
      <c r="A1606" s="129"/>
      <c r="B1606" s="273"/>
      <c r="C1606" s="98"/>
      <c r="D1606" s="98"/>
      <c r="E1606" s="275"/>
    </row>
    <row r="1607" spans="1:5" ht="15">
      <c r="A1607" s="129"/>
      <c r="B1607" s="273"/>
      <c r="C1607" s="98"/>
      <c r="D1607" s="98"/>
      <c r="E1607" s="275"/>
    </row>
    <row r="1608" spans="1:5" ht="15">
      <c r="A1608" s="129"/>
      <c r="B1608" s="273"/>
      <c r="C1608" s="98"/>
      <c r="D1608" s="98"/>
      <c r="E1608" s="275"/>
    </row>
    <row r="1609" spans="1:5" ht="15">
      <c r="A1609" s="129"/>
      <c r="B1609" s="273"/>
      <c r="C1609" s="98"/>
      <c r="D1609" s="98"/>
      <c r="E1609" s="275"/>
    </row>
    <row r="1610" spans="1:5" ht="15">
      <c r="A1610" s="129"/>
      <c r="B1610" s="273"/>
      <c r="C1610" s="98"/>
      <c r="D1610" s="98"/>
      <c r="E1610" s="275"/>
    </row>
    <row r="1611" spans="1:5" ht="15">
      <c r="A1611" s="129"/>
      <c r="B1611" s="273"/>
      <c r="C1611" s="98"/>
      <c r="D1611" s="98"/>
      <c r="E1611" s="275"/>
    </row>
    <row r="1612" spans="1:5" ht="15">
      <c r="A1612" s="129"/>
      <c r="B1612" s="273"/>
      <c r="C1612" s="98"/>
      <c r="D1612" s="98"/>
      <c r="E1612" s="275"/>
    </row>
    <row r="1613" spans="1:5" ht="15">
      <c r="A1613" s="129"/>
      <c r="B1613" s="273"/>
      <c r="C1613" s="98"/>
      <c r="D1613" s="98"/>
      <c r="E1613" s="275"/>
    </row>
    <row r="1614" spans="1:5" ht="15">
      <c r="A1614" s="129"/>
      <c r="B1614" s="273"/>
      <c r="C1614" s="98"/>
      <c r="D1614" s="98"/>
      <c r="E1614" s="275"/>
    </row>
    <row r="1615" spans="1:5" ht="15">
      <c r="A1615" s="129"/>
      <c r="B1615" s="273"/>
      <c r="C1615" s="98"/>
      <c r="D1615" s="98"/>
      <c r="E1615" s="275"/>
    </row>
    <row r="1616" spans="1:5" ht="15">
      <c r="A1616" s="129"/>
      <c r="B1616" s="273"/>
      <c r="C1616" s="98"/>
      <c r="D1616" s="98"/>
      <c r="E1616" s="275"/>
    </row>
    <row r="1617" spans="1:5" ht="15">
      <c r="A1617" s="129"/>
      <c r="B1617" s="273"/>
      <c r="C1617" s="98"/>
      <c r="D1617" s="98"/>
      <c r="E1617" s="275"/>
    </row>
    <row r="1618" spans="1:5" ht="15">
      <c r="A1618" s="129"/>
      <c r="B1618" s="273"/>
      <c r="C1618" s="98"/>
      <c r="D1618" s="98"/>
      <c r="E1618" s="275"/>
    </row>
    <row r="1619" spans="1:5" ht="15">
      <c r="A1619" s="129"/>
      <c r="B1619" s="273"/>
      <c r="C1619" s="98"/>
      <c r="D1619" s="98"/>
      <c r="E1619" s="275"/>
    </row>
    <row r="1620" spans="1:5" ht="15">
      <c r="A1620" s="129"/>
      <c r="B1620" s="273"/>
      <c r="C1620" s="98"/>
      <c r="D1620" s="98"/>
      <c r="E1620" s="275"/>
    </row>
    <row r="1621" spans="1:5" ht="15">
      <c r="A1621" s="129"/>
      <c r="B1621" s="273"/>
      <c r="C1621" s="98"/>
      <c r="D1621" s="98"/>
      <c r="E1621" s="275"/>
    </row>
    <row r="1622" spans="1:5" ht="15">
      <c r="A1622" s="129"/>
      <c r="B1622" s="273"/>
      <c r="C1622" s="98"/>
      <c r="D1622" s="98"/>
      <c r="E1622" s="275"/>
    </row>
    <row r="1623" spans="1:5" ht="15">
      <c r="A1623" s="129"/>
      <c r="B1623" s="273"/>
      <c r="C1623" s="98"/>
      <c r="D1623" s="98"/>
      <c r="E1623" s="275"/>
    </row>
    <row r="1624" spans="1:5" ht="15">
      <c r="A1624" s="129"/>
      <c r="B1624" s="273"/>
      <c r="C1624" s="98"/>
      <c r="D1624" s="98"/>
      <c r="E1624" s="275"/>
    </row>
    <row r="1625" spans="1:5" ht="15">
      <c r="A1625" s="129"/>
      <c r="B1625" s="273"/>
      <c r="C1625" s="98"/>
      <c r="D1625" s="98"/>
      <c r="E1625" s="275"/>
    </row>
    <row r="1626" spans="1:5" ht="15">
      <c r="A1626" s="129"/>
      <c r="B1626" s="273"/>
      <c r="C1626" s="98"/>
      <c r="D1626" s="98"/>
      <c r="E1626" s="275"/>
    </row>
    <row r="1627" spans="1:5" ht="15">
      <c r="A1627" s="129"/>
      <c r="B1627" s="273"/>
      <c r="C1627" s="98"/>
      <c r="D1627" s="98"/>
      <c r="E1627" s="275"/>
    </row>
    <row r="1628" spans="1:5" ht="15">
      <c r="A1628" s="129"/>
      <c r="B1628" s="273"/>
      <c r="C1628" s="98"/>
      <c r="D1628" s="98"/>
      <c r="E1628" s="275"/>
    </row>
    <row r="1629" spans="1:5" ht="15">
      <c r="A1629" s="129"/>
      <c r="B1629" s="273"/>
      <c r="C1629" s="98"/>
      <c r="D1629" s="98"/>
      <c r="E1629" s="275"/>
    </row>
    <row r="1630" spans="1:5" ht="15">
      <c r="A1630" s="129"/>
      <c r="B1630" s="273"/>
      <c r="C1630" s="98"/>
      <c r="D1630" s="98"/>
      <c r="E1630" s="275"/>
    </row>
    <row r="1631" spans="1:5" ht="15">
      <c r="A1631" s="129"/>
      <c r="B1631" s="273"/>
      <c r="C1631" s="98"/>
      <c r="D1631" s="98"/>
      <c r="E1631" s="275"/>
    </row>
    <row r="1632" spans="1:5" ht="15">
      <c r="A1632" s="129"/>
      <c r="B1632" s="273"/>
      <c r="C1632" s="98"/>
      <c r="D1632" s="98"/>
      <c r="E1632" s="275"/>
    </row>
    <row r="1633" spans="1:5" ht="15">
      <c r="A1633" s="129"/>
      <c r="B1633" s="273"/>
      <c r="C1633" s="98"/>
      <c r="D1633" s="98"/>
      <c r="E1633" s="275"/>
    </row>
    <row r="1634" spans="1:5" ht="15">
      <c r="A1634" s="129"/>
      <c r="B1634" s="273"/>
      <c r="C1634" s="98"/>
      <c r="D1634" s="98"/>
      <c r="E1634" s="275"/>
    </row>
    <row r="1635" spans="1:5" ht="15">
      <c r="A1635" s="129"/>
      <c r="B1635" s="273"/>
      <c r="C1635" s="98"/>
      <c r="D1635" s="98"/>
      <c r="E1635" s="275"/>
    </row>
    <row r="1636" spans="1:5" ht="15">
      <c r="A1636" s="129"/>
      <c r="B1636" s="273"/>
      <c r="C1636" s="98"/>
      <c r="D1636" s="98"/>
      <c r="E1636" s="275"/>
    </row>
    <row r="1637" spans="1:5" ht="15">
      <c r="A1637" s="129"/>
      <c r="B1637" s="273"/>
      <c r="C1637" s="98"/>
      <c r="D1637" s="98"/>
      <c r="E1637" s="275"/>
    </row>
    <row r="1638" spans="1:5" ht="15">
      <c r="A1638" s="129"/>
      <c r="B1638" s="273"/>
      <c r="C1638" s="98"/>
      <c r="D1638" s="98"/>
      <c r="E1638" s="275"/>
    </row>
    <row r="1639" spans="1:5" ht="15">
      <c r="A1639" s="129"/>
      <c r="B1639" s="273"/>
      <c r="C1639" s="98"/>
      <c r="D1639" s="98"/>
      <c r="E1639" s="275"/>
    </row>
    <row r="1640" spans="1:5" ht="15">
      <c r="A1640" s="129"/>
      <c r="B1640" s="273"/>
      <c r="C1640" s="98"/>
      <c r="D1640" s="98"/>
      <c r="E1640" s="275"/>
    </row>
    <row r="1641" spans="1:5" ht="15">
      <c r="A1641" s="129"/>
      <c r="B1641" s="273"/>
      <c r="C1641" s="98"/>
      <c r="D1641" s="98"/>
      <c r="E1641" s="275"/>
    </row>
    <row r="1642" spans="1:5" ht="15">
      <c r="A1642" s="129"/>
      <c r="B1642" s="273"/>
      <c r="C1642" s="98"/>
      <c r="D1642" s="98"/>
      <c r="E1642" s="275"/>
    </row>
    <row r="1643" spans="1:5" ht="15">
      <c r="A1643" s="129"/>
      <c r="B1643" s="273"/>
      <c r="C1643" s="98"/>
      <c r="D1643" s="98"/>
      <c r="E1643" s="275"/>
    </row>
    <row r="1644" spans="1:5" ht="15">
      <c r="A1644" s="129"/>
      <c r="B1644" s="273"/>
      <c r="C1644" s="98"/>
      <c r="D1644" s="98"/>
      <c r="E1644" s="275"/>
    </row>
    <row r="1645" spans="1:5" ht="15">
      <c r="A1645" s="129"/>
      <c r="B1645" s="273"/>
      <c r="C1645" s="98"/>
      <c r="D1645" s="98"/>
      <c r="E1645" s="275"/>
    </row>
    <row r="1646" spans="1:5" ht="15">
      <c r="A1646" s="129"/>
      <c r="B1646" s="273"/>
      <c r="C1646" s="98"/>
      <c r="D1646" s="98"/>
      <c r="E1646" s="275"/>
    </row>
    <row r="1647" spans="1:5" ht="15">
      <c r="A1647" s="129"/>
      <c r="B1647" s="273"/>
      <c r="C1647" s="98"/>
      <c r="D1647" s="98"/>
      <c r="E1647" s="275"/>
    </row>
    <row r="1648" spans="1:5" ht="15">
      <c r="A1648" s="129"/>
      <c r="B1648" s="273"/>
      <c r="C1648" s="98"/>
      <c r="D1648" s="98"/>
      <c r="E1648" s="275"/>
    </row>
    <row r="1649" spans="1:5" ht="15">
      <c r="A1649" s="129"/>
      <c r="B1649" s="273"/>
      <c r="C1649" s="98"/>
      <c r="D1649" s="98"/>
      <c r="E1649" s="275"/>
    </row>
    <row r="1650" spans="1:5" ht="15">
      <c r="A1650" s="129"/>
      <c r="B1650" s="273"/>
      <c r="C1650" s="98"/>
      <c r="D1650" s="98"/>
      <c r="E1650" s="275"/>
    </row>
    <row r="1651" spans="1:5" ht="15">
      <c r="A1651" s="129"/>
      <c r="B1651" s="273"/>
      <c r="C1651" s="98"/>
      <c r="D1651" s="98"/>
      <c r="E1651" s="275"/>
    </row>
    <row r="1652" spans="1:5" ht="15">
      <c r="A1652" s="129"/>
      <c r="B1652" s="273"/>
      <c r="C1652" s="98"/>
      <c r="D1652" s="98"/>
      <c r="E1652" s="275"/>
    </row>
    <row r="1653" spans="1:5" ht="15">
      <c r="A1653" s="129"/>
      <c r="B1653" s="273"/>
      <c r="C1653" s="98"/>
      <c r="D1653" s="98"/>
      <c r="E1653" s="275"/>
    </row>
    <row r="1654" spans="1:5" ht="15">
      <c r="A1654" s="129"/>
      <c r="B1654" s="273"/>
      <c r="C1654" s="98"/>
      <c r="D1654" s="98"/>
      <c r="E1654" s="275"/>
    </row>
    <row r="1655" spans="1:5" ht="15">
      <c r="A1655" s="129"/>
      <c r="B1655" s="273"/>
      <c r="C1655" s="98"/>
      <c r="D1655" s="98"/>
      <c r="E1655" s="275"/>
    </row>
    <row r="1656" spans="1:5" ht="15">
      <c r="A1656" s="129"/>
      <c r="B1656" s="273"/>
      <c r="C1656" s="98"/>
      <c r="D1656" s="98"/>
      <c r="E1656" s="275"/>
    </row>
    <row r="1657" spans="1:5" ht="15">
      <c r="A1657" s="129"/>
      <c r="B1657" s="273"/>
      <c r="C1657" s="98"/>
      <c r="D1657" s="98"/>
      <c r="E1657" s="275"/>
    </row>
    <row r="1658" spans="1:5" ht="15">
      <c r="A1658" s="129"/>
      <c r="B1658" s="273"/>
      <c r="C1658" s="98"/>
      <c r="D1658" s="98"/>
      <c r="E1658" s="275"/>
    </row>
    <row r="1659" spans="1:5" ht="15">
      <c r="A1659" s="129"/>
      <c r="B1659" s="273"/>
      <c r="C1659" s="98"/>
      <c r="D1659" s="98"/>
      <c r="E1659" s="275"/>
    </row>
    <row r="1660" spans="1:5" ht="15">
      <c r="A1660" s="129"/>
      <c r="B1660" s="273"/>
      <c r="C1660" s="98"/>
      <c r="D1660" s="98"/>
      <c r="E1660" s="275"/>
    </row>
    <row r="1661" spans="1:5" ht="15">
      <c r="A1661" s="129"/>
      <c r="B1661" s="273"/>
      <c r="C1661" s="98"/>
      <c r="D1661" s="98"/>
      <c r="E1661" s="275"/>
    </row>
    <row r="1662" spans="1:5" ht="15">
      <c r="A1662" s="129"/>
      <c r="B1662" s="273"/>
      <c r="C1662" s="98"/>
      <c r="D1662" s="98"/>
      <c r="E1662" s="275"/>
    </row>
    <row r="1663" spans="1:5" ht="15">
      <c r="A1663" s="129"/>
      <c r="B1663" s="273"/>
      <c r="C1663" s="98"/>
      <c r="D1663" s="98"/>
      <c r="E1663" s="275"/>
    </row>
    <row r="1664" spans="1:5" ht="15">
      <c r="A1664" s="129"/>
      <c r="B1664" s="273"/>
      <c r="C1664" s="98"/>
      <c r="D1664" s="98"/>
      <c r="E1664" s="275"/>
    </row>
    <row r="1665" spans="1:5" ht="15">
      <c r="A1665" s="129"/>
      <c r="B1665" s="273"/>
      <c r="C1665" s="98"/>
      <c r="D1665" s="98"/>
      <c r="E1665" s="275"/>
    </row>
    <row r="1666" spans="1:5" ht="15">
      <c r="A1666" s="129"/>
      <c r="B1666" s="273"/>
      <c r="C1666" s="98"/>
      <c r="D1666" s="98"/>
      <c r="E1666" s="275"/>
    </row>
    <row r="1667" spans="1:5" ht="15">
      <c r="A1667" s="129"/>
      <c r="B1667" s="273"/>
      <c r="C1667" s="98"/>
      <c r="D1667" s="98"/>
      <c r="E1667" s="275"/>
    </row>
    <row r="1668" spans="1:5" ht="15">
      <c r="A1668" s="129"/>
      <c r="B1668" s="273"/>
      <c r="C1668" s="98"/>
      <c r="D1668" s="98"/>
      <c r="E1668" s="275"/>
    </row>
    <row r="1669" spans="1:5" ht="15">
      <c r="A1669" s="129"/>
      <c r="B1669" s="273"/>
      <c r="C1669" s="98"/>
      <c r="D1669" s="98"/>
      <c r="E1669" s="275"/>
    </row>
    <row r="1670" spans="1:5" ht="15">
      <c r="A1670" s="129"/>
      <c r="B1670" s="273"/>
      <c r="C1670" s="98"/>
      <c r="D1670" s="98"/>
      <c r="E1670" s="275"/>
    </row>
    <row r="1671" spans="1:5" ht="15">
      <c r="A1671" s="129"/>
      <c r="B1671" s="273"/>
      <c r="C1671" s="98"/>
      <c r="D1671" s="98"/>
      <c r="E1671" s="275"/>
    </row>
    <row r="1672" spans="1:5" ht="15">
      <c r="A1672" s="129"/>
      <c r="B1672" s="273"/>
      <c r="C1672" s="98"/>
      <c r="D1672" s="98"/>
      <c r="E1672" s="275"/>
    </row>
    <row r="1673" spans="1:5" ht="15">
      <c r="A1673" s="129"/>
      <c r="B1673" s="273"/>
      <c r="C1673" s="98"/>
      <c r="D1673" s="98"/>
      <c r="E1673" s="275"/>
    </row>
    <row r="1674" spans="1:5" ht="15">
      <c r="A1674" s="129"/>
      <c r="B1674" s="273"/>
      <c r="C1674" s="98"/>
      <c r="D1674" s="98"/>
      <c r="E1674" s="275"/>
    </row>
    <row r="1675" spans="1:5" ht="15">
      <c r="A1675" s="129"/>
      <c r="B1675" s="273"/>
      <c r="C1675" s="98"/>
      <c r="D1675" s="98"/>
      <c r="E1675" s="275"/>
    </row>
    <row r="1676" spans="1:5" ht="15">
      <c r="A1676" s="129"/>
      <c r="B1676" s="273"/>
      <c r="C1676" s="98"/>
      <c r="D1676" s="98"/>
      <c r="E1676" s="275"/>
    </row>
    <row r="1677" spans="1:5" ht="15">
      <c r="A1677" s="129"/>
      <c r="B1677" s="273"/>
      <c r="C1677" s="98"/>
      <c r="D1677" s="98"/>
      <c r="E1677" s="275"/>
    </row>
    <row r="1678" spans="1:5" ht="15">
      <c r="A1678" s="129"/>
      <c r="B1678" s="273"/>
      <c r="C1678" s="98"/>
      <c r="D1678" s="98"/>
      <c r="E1678" s="275"/>
    </row>
    <row r="1679" spans="1:5" ht="15">
      <c r="A1679" s="129"/>
      <c r="B1679" s="273"/>
      <c r="C1679" s="98"/>
      <c r="D1679" s="98"/>
      <c r="E1679" s="275"/>
    </row>
    <row r="1680" spans="1:5" ht="15">
      <c r="A1680" s="129"/>
      <c r="B1680" s="273"/>
      <c r="C1680" s="98"/>
      <c r="D1680" s="98"/>
      <c r="E1680" s="275"/>
    </row>
    <row r="1681" spans="1:5" ht="15">
      <c r="A1681" s="129"/>
      <c r="B1681" s="273"/>
      <c r="C1681" s="98"/>
      <c r="D1681" s="98"/>
      <c r="E1681" s="275"/>
    </row>
    <row r="1682" spans="1:5" ht="15">
      <c r="A1682" s="129"/>
      <c r="B1682" s="273"/>
      <c r="C1682" s="98"/>
      <c r="D1682" s="98"/>
      <c r="E1682" s="275"/>
    </row>
    <row r="1683" spans="1:5" ht="15">
      <c r="A1683" s="129"/>
      <c r="B1683" s="273"/>
      <c r="C1683" s="98"/>
      <c r="D1683" s="98"/>
      <c r="E1683" s="275"/>
    </row>
    <row r="1684" spans="1:5" ht="15">
      <c r="A1684" s="129"/>
      <c r="B1684" s="273"/>
      <c r="C1684" s="98"/>
      <c r="D1684" s="98"/>
      <c r="E1684" s="275"/>
    </row>
    <row r="1685" spans="1:5" ht="15">
      <c r="A1685" s="129"/>
      <c r="B1685" s="273"/>
      <c r="C1685" s="98"/>
      <c r="D1685" s="98"/>
      <c r="E1685" s="275"/>
    </row>
    <row r="1686" spans="1:5" ht="15">
      <c r="A1686" s="129"/>
      <c r="B1686" s="273"/>
      <c r="C1686" s="98"/>
      <c r="D1686" s="98"/>
      <c r="E1686" s="275"/>
    </row>
    <row r="1687" spans="1:5" ht="15">
      <c r="A1687" s="129"/>
      <c r="B1687" s="273"/>
      <c r="C1687" s="98"/>
      <c r="D1687" s="98"/>
      <c r="E1687" s="275"/>
    </row>
    <row r="1688" spans="1:5" ht="15">
      <c r="A1688" s="129"/>
      <c r="B1688" s="273"/>
      <c r="C1688" s="98"/>
      <c r="D1688" s="98"/>
      <c r="E1688" s="275"/>
    </row>
    <row r="1689" spans="1:5" ht="15">
      <c r="A1689" s="129"/>
      <c r="B1689" s="273"/>
      <c r="C1689" s="98"/>
      <c r="D1689" s="98"/>
      <c r="E1689" s="275"/>
    </row>
    <row r="1690" spans="1:5" ht="15">
      <c r="A1690" s="129"/>
      <c r="B1690" s="273"/>
      <c r="C1690" s="98"/>
      <c r="D1690" s="98"/>
      <c r="E1690" s="275"/>
    </row>
    <row r="1691" spans="1:5" ht="15">
      <c r="A1691" s="129"/>
      <c r="B1691" s="273"/>
      <c r="C1691" s="98"/>
      <c r="D1691" s="98"/>
      <c r="E1691" s="275"/>
    </row>
    <row r="1692" spans="1:5" ht="15">
      <c r="A1692" s="129"/>
      <c r="B1692" s="273"/>
      <c r="C1692" s="98"/>
      <c r="D1692" s="98"/>
      <c r="E1692" s="275"/>
    </row>
    <row r="1693" spans="1:5" ht="15">
      <c r="A1693" s="129"/>
      <c r="B1693" s="273"/>
      <c r="C1693" s="98"/>
      <c r="D1693" s="98"/>
      <c r="E1693" s="275"/>
    </row>
    <row r="1694" spans="1:5" ht="15">
      <c r="A1694" s="129"/>
      <c r="B1694" s="273"/>
      <c r="C1694" s="98"/>
      <c r="D1694" s="98"/>
      <c r="E1694" s="275"/>
    </row>
    <row r="1695" spans="1:5" ht="15">
      <c r="A1695" s="129"/>
      <c r="B1695" s="273"/>
      <c r="C1695" s="98"/>
      <c r="D1695" s="98"/>
      <c r="E1695" s="275"/>
    </row>
    <row r="1696" spans="1:5" ht="15">
      <c r="A1696" s="129"/>
      <c r="B1696" s="273"/>
      <c r="C1696" s="98"/>
      <c r="D1696" s="98"/>
      <c r="E1696" s="275"/>
    </row>
    <row r="1697" spans="1:5" ht="15">
      <c r="A1697" s="129"/>
      <c r="B1697" s="273"/>
      <c r="C1697" s="98"/>
      <c r="D1697" s="98"/>
      <c r="E1697" s="275"/>
    </row>
    <row r="1698" spans="1:5" ht="15">
      <c r="A1698" s="129"/>
      <c r="B1698" s="273"/>
      <c r="C1698" s="98"/>
      <c r="D1698" s="98"/>
      <c r="E1698" s="275"/>
    </row>
    <row r="1699" spans="1:5" ht="15">
      <c r="A1699" s="129"/>
      <c r="B1699" s="273"/>
      <c r="C1699" s="98"/>
      <c r="D1699" s="98"/>
      <c r="E1699" s="275"/>
    </row>
    <row r="1700" spans="1:5" ht="15">
      <c r="A1700" s="129"/>
      <c r="B1700" s="273"/>
      <c r="C1700" s="98"/>
      <c r="D1700" s="98"/>
      <c r="E1700" s="275"/>
    </row>
    <row r="1701" spans="1:5" ht="15">
      <c r="A1701" s="129"/>
      <c r="B1701" s="273"/>
      <c r="C1701" s="98"/>
      <c r="D1701" s="98"/>
      <c r="E1701" s="275"/>
    </row>
    <row r="1702" spans="1:5" ht="15">
      <c r="A1702" s="129"/>
      <c r="B1702" s="273"/>
      <c r="C1702" s="98"/>
      <c r="D1702" s="98"/>
      <c r="E1702" s="275"/>
    </row>
    <row r="1703" spans="1:5" ht="15">
      <c r="A1703" s="129"/>
      <c r="B1703" s="273"/>
      <c r="C1703" s="98"/>
      <c r="D1703" s="98"/>
      <c r="E1703" s="275"/>
    </row>
    <row r="1704" spans="1:5" ht="15">
      <c r="A1704" s="129"/>
      <c r="B1704" s="273"/>
      <c r="C1704" s="98"/>
      <c r="D1704" s="98"/>
      <c r="E1704" s="275"/>
    </row>
    <row r="1705" spans="1:5" ht="15">
      <c r="A1705" s="129"/>
      <c r="B1705" s="273"/>
      <c r="C1705" s="98"/>
      <c r="D1705" s="98"/>
      <c r="E1705" s="275"/>
    </row>
    <row r="1706" spans="1:5" ht="15">
      <c r="A1706" s="129"/>
      <c r="B1706" s="273"/>
      <c r="C1706" s="98"/>
      <c r="D1706" s="98"/>
      <c r="E1706" s="275"/>
    </row>
    <row r="1707" spans="1:5" ht="15">
      <c r="A1707" s="129"/>
      <c r="B1707" s="273"/>
      <c r="C1707" s="98"/>
      <c r="D1707" s="98"/>
      <c r="E1707" s="275"/>
    </row>
    <row r="1708" spans="1:5" ht="15">
      <c r="A1708" s="129"/>
      <c r="B1708" s="273"/>
      <c r="C1708" s="98"/>
      <c r="D1708" s="98"/>
      <c r="E1708" s="275"/>
    </row>
    <row r="1709" spans="1:5" ht="15">
      <c r="A1709" s="129"/>
      <c r="B1709" s="273"/>
      <c r="C1709" s="98"/>
      <c r="D1709" s="98"/>
      <c r="E1709" s="275"/>
    </row>
    <row r="1710" spans="1:5" ht="15">
      <c r="A1710" s="129"/>
      <c r="B1710" s="273"/>
      <c r="C1710" s="98"/>
      <c r="D1710" s="98"/>
      <c r="E1710" s="275"/>
    </row>
    <row r="1711" spans="1:5" ht="15">
      <c r="A1711" s="129"/>
      <c r="B1711" s="273"/>
      <c r="C1711" s="98"/>
      <c r="D1711" s="98"/>
      <c r="E1711" s="275"/>
    </row>
    <row r="1712" spans="1:5" ht="15">
      <c r="A1712" s="129"/>
      <c r="B1712" s="273"/>
      <c r="C1712" s="98"/>
      <c r="D1712" s="98"/>
      <c r="E1712" s="275"/>
    </row>
    <row r="1713" spans="1:5" ht="15">
      <c r="A1713" s="129"/>
      <c r="B1713" s="273"/>
      <c r="C1713" s="98"/>
      <c r="D1713" s="98"/>
      <c r="E1713" s="275"/>
    </row>
    <row r="1714" spans="1:5" ht="15">
      <c r="A1714" s="129"/>
      <c r="B1714" s="273"/>
      <c r="C1714" s="98"/>
      <c r="D1714" s="98"/>
      <c r="E1714" s="275"/>
    </row>
    <row r="1715" spans="1:5" ht="15">
      <c r="A1715" s="129"/>
      <c r="B1715" s="273"/>
      <c r="C1715" s="98"/>
      <c r="D1715" s="98"/>
      <c r="E1715" s="275"/>
    </row>
    <row r="1716" spans="1:5" ht="15">
      <c r="A1716" s="129"/>
      <c r="B1716" s="273"/>
      <c r="C1716" s="98"/>
      <c r="D1716" s="98"/>
      <c r="E1716" s="275"/>
    </row>
    <row r="1717" spans="1:5" ht="15">
      <c r="A1717" s="129"/>
      <c r="B1717" s="273"/>
      <c r="C1717" s="98"/>
      <c r="D1717" s="98"/>
      <c r="E1717" s="275"/>
    </row>
    <row r="1718" spans="1:5" ht="15">
      <c r="A1718" s="129"/>
      <c r="B1718" s="273"/>
      <c r="C1718" s="98"/>
      <c r="D1718" s="98"/>
      <c r="E1718" s="275"/>
    </row>
    <row r="1719" spans="1:5" ht="15">
      <c r="A1719" s="129"/>
      <c r="B1719" s="273"/>
      <c r="C1719" s="98"/>
      <c r="D1719" s="98"/>
      <c r="E1719" s="275"/>
    </row>
    <row r="1720" spans="1:5" ht="15">
      <c r="A1720" s="129"/>
      <c r="B1720" s="273"/>
      <c r="C1720" s="98"/>
      <c r="D1720" s="98"/>
      <c r="E1720" s="275"/>
    </row>
    <row r="1721" spans="1:5" ht="15">
      <c r="A1721" s="129"/>
      <c r="B1721" s="273"/>
      <c r="C1721" s="98"/>
      <c r="D1721" s="98"/>
      <c r="E1721" s="275"/>
    </row>
    <row r="1722" spans="1:5" ht="15">
      <c r="A1722" s="129"/>
      <c r="B1722" s="273"/>
      <c r="C1722" s="98"/>
      <c r="D1722" s="98"/>
      <c r="E1722" s="275"/>
    </row>
    <row r="1723" spans="1:5" ht="15">
      <c r="A1723" s="129"/>
      <c r="B1723" s="273"/>
      <c r="C1723" s="98"/>
      <c r="D1723" s="98"/>
      <c r="E1723" s="275"/>
    </row>
    <row r="1724" spans="1:5" ht="15">
      <c r="A1724" s="129"/>
      <c r="B1724" s="273"/>
      <c r="C1724" s="98"/>
      <c r="D1724" s="98"/>
      <c r="E1724" s="275"/>
    </row>
    <row r="1725" spans="1:5" ht="15">
      <c r="A1725" s="129"/>
      <c r="B1725" s="273"/>
      <c r="C1725" s="98"/>
      <c r="D1725" s="98"/>
      <c r="E1725" s="275"/>
    </row>
    <row r="1726" spans="1:5" ht="15">
      <c r="A1726" s="129"/>
      <c r="B1726" s="273"/>
      <c r="C1726" s="98"/>
      <c r="D1726" s="98"/>
      <c r="E1726" s="275"/>
    </row>
    <row r="1727" spans="1:5" ht="15">
      <c r="A1727" s="129"/>
      <c r="B1727" s="273"/>
      <c r="C1727" s="98"/>
      <c r="D1727" s="98"/>
      <c r="E1727" s="275"/>
    </row>
    <row r="1728" spans="1:5" ht="15">
      <c r="A1728" s="129"/>
      <c r="B1728" s="273"/>
      <c r="C1728" s="98"/>
      <c r="D1728" s="98"/>
      <c r="E1728" s="275"/>
    </row>
    <row r="1729" spans="1:5" ht="15">
      <c r="A1729" s="129"/>
      <c r="B1729" s="273"/>
      <c r="C1729" s="98"/>
      <c r="D1729" s="98"/>
      <c r="E1729" s="275"/>
    </row>
    <row r="1730" spans="1:5" ht="15">
      <c r="A1730" s="129"/>
      <c r="B1730" s="273"/>
      <c r="C1730" s="98"/>
      <c r="D1730" s="98"/>
      <c r="E1730" s="275"/>
    </row>
    <row r="1731" spans="1:5" ht="15">
      <c r="A1731" s="129"/>
      <c r="B1731" s="273"/>
      <c r="C1731" s="98"/>
      <c r="D1731" s="98"/>
      <c r="E1731" s="275"/>
    </row>
    <row r="1732" spans="1:5" ht="15">
      <c r="A1732" s="129"/>
      <c r="B1732" s="273"/>
      <c r="C1732" s="98"/>
      <c r="D1732" s="98"/>
      <c r="E1732" s="275"/>
    </row>
    <row r="1733" spans="1:5" ht="15">
      <c r="A1733" s="129"/>
      <c r="B1733" s="273"/>
      <c r="C1733" s="98"/>
      <c r="D1733" s="98"/>
      <c r="E1733" s="275"/>
    </row>
    <row r="1734" spans="1:5" ht="15">
      <c r="A1734" s="129"/>
      <c r="B1734" s="273"/>
      <c r="C1734" s="98"/>
      <c r="D1734" s="98"/>
      <c r="E1734" s="275"/>
    </row>
    <row r="1735" spans="1:5" ht="15">
      <c r="A1735" s="129"/>
      <c r="B1735" s="273"/>
      <c r="C1735" s="98"/>
      <c r="D1735" s="98"/>
      <c r="E1735" s="275"/>
    </row>
    <row r="1736" spans="1:5" ht="15">
      <c r="A1736" s="129"/>
      <c r="B1736" s="273"/>
      <c r="C1736" s="98"/>
      <c r="D1736" s="98"/>
      <c r="E1736" s="275"/>
    </row>
    <row r="1737" spans="1:5" ht="15">
      <c r="A1737" s="129"/>
      <c r="B1737" s="273"/>
      <c r="C1737" s="98"/>
      <c r="D1737" s="98"/>
      <c r="E1737" s="275"/>
    </row>
    <row r="1738" spans="1:5" ht="15">
      <c r="A1738" s="129"/>
      <c r="B1738" s="273"/>
      <c r="C1738" s="98"/>
      <c r="D1738" s="98"/>
      <c r="E1738" s="275"/>
    </row>
    <row r="1739" spans="1:5" ht="15">
      <c r="A1739" s="129"/>
      <c r="B1739" s="273"/>
      <c r="C1739" s="98"/>
      <c r="D1739" s="98"/>
      <c r="E1739" s="275"/>
    </row>
    <row r="1740" spans="1:5" ht="15">
      <c r="A1740" s="129"/>
      <c r="B1740" s="273"/>
      <c r="C1740" s="98"/>
      <c r="D1740" s="98"/>
      <c r="E1740" s="275"/>
    </row>
    <row r="1741" spans="1:5" ht="15">
      <c r="A1741" s="129"/>
      <c r="B1741" s="273"/>
      <c r="C1741" s="98"/>
      <c r="D1741" s="98"/>
      <c r="E1741" s="275"/>
    </row>
    <row r="1742" spans="1:5" ht="15">
      <c r="A1742" s="129"/>
      <c r="B1742" s="273"/>
      <c r="C1742" s="98"/>
      <c r="D1742" s="98"/>
      <c r="E1742" s="275"/>
    </row>
    <row r="1743" spans="1:5" ht="15">
      <c r="A1743" s="129"/>
      <c r="B1743" s="273"/>
      <c r="C1743" s="98"/>
      <c r="D1743" s="98"/>
      <c r="E1743" s="275"/>
    </row>
    <row r="1744" spans="1:5" ht="15">
      <c r="A1744" s="129"/>
      <c r="B1744" s="273"/>
      <c r="C1744" s="98"/>
      <c r="D1744" s="98"/>
      <c r="E1744" s="275"/>
    </row>
    <row r="1745" spans="1:5" ht="15">
      <c r="A1745" s="129"/>
      <c r="B1745" s="273"/>
      <c r="C1745" s="98"/>
      <c r="D1745" s="98"/>
      <c r="E1745" s="275"/>
    </row>
    <row r="1746" spans="1:5" ht="15">
      <c r="A1746" s="129"/>
      <c r="B1746" s="273"/>
      <c r="C1746" s="98"/>
      <c r="D1746" s="98"/>
      <c r="E1746" s="275"/>
    </row>
    <row r="1747" spans="1:5" ht="15">
      <c r="A1747" s="129"/>
      <c r="B1747" s="273"/>
      <c r="C1747" s="98"/>
      <c r="D1747" s="98"/>
      <c r="E1747" s="275"/>
    </row>
    <row r="1748" spans="1:5" ht="15">
      <c r="A1748" s="129"/>
      <c r="B1748" s="273"/>
      <c r="C1748" s="98"/>
      <c r="D1748" s="98"/>
      <c r="E1748" s="275"/>
    </row>
    <row r="1749" spans="1:5" ht="15">
      <c r="A1749" s="129"/>
      <c r="B1749" s="273"/>
      <c r="C1749" s="98"/>
      <c r="D1749" s="98"/>
      <c r="E1749" s="275"/>
    </row>
    <row r="1750" spans="1:5" ht="15">
      <c r="A1750" s="129"/>
      <c r="B1750" s="273"/>
      <c r="C1750" s="98"/>
      <c r="D1750" s="98"/>
      <c r="E1750" s="275"/>
    </row>
    <row r="1751" spans="1:5" ht="15">
      <c r="A1751" s="129"/>
      <c r="B1751" s="273"/>
      <c r="C1751" s="98"/>
      <c r="D1751" s="98"/>
      <c r="E1751" s="275"/>
    </row>
    <row r="1752" spans="1:5" ht="15">
      <c r="A1752" s="129"/>
      <c r="B1752" s="273"/>
      <c r="C1752" s="98"/>
      <c r="D1752" s="98"/>
      <c r="E1752" s="275"/>
    </row>
    <row r="1753" spans="1:5" ht="15">
      <c r="A1753" s="129"/>
      <c r="B1753" s="273"/>
      <c r="C1753" s="98"/>
      <c r="D1753" s="98"/>
      <c r="E1753" s="275"/>
    </row>
    <row r="1754" spans="1:5" ht="15">
      <c r="A1754" s="129"/>
      <c r="B1754" s="273"/>
      <c r="C1754" s="98"/>
      <c r="D1754" s="98"/>
      <c r="E1754" s="275"/>
    </row>
    <row r="1755" spans="1:5" ht="15">
      <c r="A1755" s="129"/>
      <c r="B1755" s="273"/>
      <c r="C1755" s="98"/>
      <c r="D1755" s="98"/>
      <c r="E1755" s="275"/>
    </row>
    <row r="1756" spans="1:5" ht="15">
      <c r="A1756" s="129"/>
      <c r="B1756" s="273"/>
      <c r="C1756" s="98"/>
      <c r="D1756" s="98"/>
      <c r="E1756" s="275"/>
    </row>
    <row r="1757" spans="1:5" ht="15">
      <c r="A1757" s="129"/>
      <c r="B1757" s="273"/>
      <c r="C1757" s="98"/>
      <c r="D1757" s="98"/>
      <c r="E1757" s="275"/>
    </row>
    <row r="1758" spans="1:5" ht="15">
      <c r="A1758" s="129"/>
      <c r="B1758" s="273"/>
      <c r="C1758" s="98"/>
      <c r="D1758" s="98"/>
      <c r="E1758" s="275"/>
    </row>
    <row r="1759" spans="1:5" ht="15">
      <c r="A1759" s="129"/>
      <c r="B1759" s="273"/>
      <c r="C1759" s="98"/>
      <c r="D1759" s="98"/>
      <c r="E1759" s="275"/>
    </row>
    <row r="1760" spans="1:5" ht="15">
      <c r="A1760" s="129"/>
      <c r="B1760" s="273"/>
      <c r="C1760" s="98"/>
      <c r="D1760" s="98"/>
      <c r="E1760" s="275"/>
    </row>
    <row r="1761" spans="1:5" ht="15">
      <c r="A1761" s="129"/>
      <c r="B1761" s="273"/>
      <c r="C1761" s="98"/>
      <c r="D1761" s="98"/>
      <c r="E1761" s="275"/>
    </row>
    <row r="1762" spans="1:5" ht="15">
      <c r="A1762" s="129"/>
      <c r="B1762" s="273"/>
      <c r="C1762" s="98"/>
      <c r="D1762" s="98"/>
      <c r="E1762" s="275"/>
    </row>
    <row r="1763" spans="1:5" ht="15">
      <c r="A1763" s="129"/>
      <c r="B1763" s="273"/>
      <c r="C1763" s="98"/>
      <c r="D1763" s="98"/>
      <c r="E1763" s="275"/>
    </row>
    <row r="1764" spans="1:5" ht="15">
      <c r="A1764" s="129"/>
      <c r="B1764" s="273"/>
      <c r="C1764" s="98"/>
      <c r="D1764" s="98"/>
      <c r="E1764" s="275"/>
    </row>
    <row r="1765" spans="1:5" ht="15">
      <c r="A1765" s="129"/>
      <c r="B1765" s="273"/>
      <c r="C1765" s="98"/>
      <c r="D1765" s="98"/>
      <c r="E1765" s="275"/>
    </row>
    <row r="1766" spans="1:5" ht="15">
      <c r="A1766" s="129"/>
      <c r="B1766" s="273"/>
      <c r="C1766" s="98"/>
      <c r="D1766" s="98"/>
      <c r="E1766" s="275"/>
    </row>
    <row r="1767" spans="1:5" ht="15">
      <c r="A1767" s="129"/>
      <c r="B1767" s="273"/>
      <c r="C1767" s="98"/>
      <c r="D1767" s="98"/>
      <c r="E1767" s="275"/>
    </row>
    <row r="1768" spans="1:5" ht="15">
      <c r="A1768" s="129"/>
      <c r="B1768" s="273"/>
      <c r="C1768" s="98"/>
      <c r="D1768" s="98"/>
      <c r="E1768" s="275"/>
    </row>
    <row r="1769" spans="1:5" ht="15">
      <c r="A1769" s="129"/>
      <c r="B1769" s="273"/>
      <c r="C1769" s="98"/>
      <c r="D1769" s="98"/>
      <c r="E1769" s="275"/>
    </row>
    <row r="1770" spans="1:5" ht="15">
      <c r="A1770" s="129"/>
      <c r="B1770" s="273"/>
      <c r="C1770" s="98"/>
      <c r="D1770" s="98"/>
      <c r="E1770" s="275"/>
    </row>
    <row r="1771" spans="1:5" ht="15">
      <c r="A1771" s="129"/>
      <c r="B1771" s="273"/>
      <c r="C1771" s="98"/>
      <c r="D1771" s="98"/>
      <c r="E1771" s="275"/>
    </row>
    <row r="1772" spans="1:5" ht="15">
      <c r="A1772" s="129"/>
      <c r="B1772" s="273"/>
      <c r="C1772" s="98"/>
      <c r="D1772" s="98"/>
      <c r="E1772" s="275"/>
    </row>
    <row r="1773" spans="1:5" ht="15">
      <c r="A1773" s="129"/>
      <c r="B1773" s="273"/>
      <c r="C1773" s="98"/>
      <c r="D1773" s="98"/>
      <c r="E1773" s="275"/>
    </row>
    <row r="1774" spans="1:5" ht="15">
      <c r="A1774" s="129"/>
      <c r="B1774" s="273"/>
      <c r="C1774" s="98"/>
      <c r="D1774" s="98"/>
      <c r="E1774" s="275"/>
    </row>
    <row r="1775" spans="1:5" ht="15">
      <c r="A1775" s="129"/>
      <c r="B1775" s="273"/>
      <c r="C1775" s="98"/>
      <c r="D1775" s="98"/>
      <c r="E1775" s="275"/>
    </row>
    <row r="1776" spans="1:5" ht="15">
      <c r="A1776" s="129"/>
      <c r="B1776" s="273"/>
      <c r="C1776" s="98"/>
      <c r="D1776" s="98"/>
      <c r="E1776" s="275"/>
    </row>
    <row r="1777" spans="1:5" ht="15">
      <c r="A1777" s="129"/>
      <c r="B1777" s="273"/>
      <c r="C1777" s="98"/>
      <c r="D1777" s="98"/>
      <c r="E1777" s="275"/>
    </row>
    <row r="1778" spans="1:5" ht="15">
      <c r="A1778" s="129"/>
      <c r="B1778" s="273"/>
      <c r="C1778" s="98"/>
      <c r="D1778" s="98"/>
      <c r="E1778" s="275"/>
    </row>
    <row r="1779" spans="1:5" ht="15">
      <c r="A1779" s="129"/>
      <c r="B1779" s="273"/>
      <c r="C1779" s="98"/>
      <c r="D1779" s="98"/>
      <c r="E1779" s="275"/>
    </row>
    <row r="1780" spans="1:5" ht="15">
      <c r="A1780" s="129"/>
      <c r="B1780" s="273"/>
      <c r="C1780" s="98"/>
      <c r="D1780" s="98"/>
      <c r="E1780" s="275"/>
    </row>
    <row r="1781" spans="1:5" ht="15">
      <c r="A1781" s="129"/>
      <c r="B1781" s="273"/>
      <c r="C1781" s="98"/>
      <c r="D1781" s="98"/>
      <c r="E1781" s="275"/>
    </row>
    <row r="1782" spans="1:5" ht="15">
      <c r="A1782" s="129"/>
      <c r="B1782" s="273"/>
      <c r="C1782" s="98"/>
      <c r="D1782" s="98"/>
      <c r="E1782" s="275"/>
    </row>
    <row r="1783" spans="1:5" ht="15">
      <c r="A1783" s="129"/>
      <c r="B1783" s="273"/>
      <c r="C1783" s="98"/>
      <c r="D1783" s="98"/>
      <c r="E1783" s="275"/>
    </row>
    <row r="1784" spans="1:5" ht="15">
      <c r="A1784" s="129"/>
      <c r="B1784" s="273"/>
      <c r="C1784" s="98"/>
      <c r="D1784" s="98"/>
      <c r="E1784" s="275"/>
    </row>
    <row r="1785" spans="1:5" ht="15">
      <c r="A1785" s="129"/>
      <c r="B1785" s="273"/>
      <c r="C1785" s="98"/>
      <c r="D1785" s="98"/>
      <c r="E1785" s="275"/>
    </row>
    <row r="1786" spans="1:5" ht="15">
      <c r="A1786" s="129"/>
      <c r="B1786" s="273"/>
      <c r="C1786" s="98"/>
      <c r="D1786" s="98"/>
      <c r="E1786" s="275"/>
    </row>
    <row r="1787" spans="1:5" ht="15">
      <c r="A1787" s="129"/>
      <c r="B1787" s="273"/>
      <c r="C1787" s="98"/>
      <c r="D1787" s="98"/>
      <c r="E1787" s="275"/>
    </row>
    <row r="1788" spans="1:5" ht="15">
      <c r="A1788" s="129"/>
      <c r="B1788" s="273"/>
      <c r="C1788" s="98"/>
      <c r="D1788" s="98"/>
      <c r="E1788" s="275"/>
    </row>
    <row r="1789" spans="1:5" ht="15">
      <c r="A1789" s="129"/>
      <c r="B1789" s="273"/>
      <c r="C1789" s="98"/>
      <c r="D1789" s="98"/>
      <c r="E1789" s="275"/>
    </row>
    <row r="1790" spans="1:5" ht="15">
      <c r="A1790" s="129"/>
      <c r="B1790" s="273"/>
      <c r="C1790" s="98"/>
      <c r="D1790" s="98"/>
      <c r="E1790" s="275"/>
    </row>
    <row r="1791" spans="1:5" ht="15">
      <c r="A1791" s="129"/>
      <c r="B1791" s="273"/>
      <c r="C1791" s="98"/>
      <c r="D1791" s="98"/>
      <c r="E1791" s="275"/>
    </row>
    <row r="1792" spans="1:5" ht="15">
      <c r="A1792" s="129"/>
      <c r="B1792" s="273"/>
      <c r="C1792" s="98"/>
      <c r="D1792" s="98"/>
      <c r="E1792" s="275"/>
    </row>
    <row r="1793" spans="1:5" ht="15">
      <c r="A1793" s="129"/>
      <c r="B1793" s="273"/>
      <c r="C1793" s="98"/>
      <c r="D1793" s="98"/>
      <c r="E1793" s="275"/>
    </row>
    <row r="1794" spans="1:5" ht="15">
      <c r="A1794" s="129"/>
      <c r="B1794" s="273"/>
      <c r="C1794" s="98"/>
      <c r="D1794" s="98"/>
      <c r="E1794" s="275"/>
    </row>
    <row r="1795" spans="1:5" ht="15">
      <c r="A1795" s="129"/>
      <c r="B1795" s="273"/>
      <c r="C1795" s="98"/>
      <c r="D1795" s="98"/>
      <c r="E1795" s="275"/>
    </row>
    <row r="1796" spans="1:5" ht="15">
      <c r="A1796" s="129"/>
      <c r="B1796" s="273"/>
      <c r="C1796" s="98"/>
      <c r="D1796" s="98"/>
      <c r="E1796" s="275"/>
    </row>
    <row r="1797" spans="1:5" ht="15">
      <c r="A1797" s="129"/>
      <c r="B1797" s="273"/>
      <c r="C1797" s="98"/>
      <c r="D1797" s="98"/>
      <c r="E1797" s="275"/>
    </row>
    <row r="1798" spans="1:5" ht="15">
      <c r="A1798" s="129"/>
      <c r="B1798" s="273"/>
      <c r="C1798" s="98"/>
      <c r="D1798" s="98"/>
      <c r="E1798" s="275"/>
    </row>
    <row r="1799" spans="1:5" ht="15">
      <c r="A1799" s="129"/>
      <c r="B1799" s="273"/>
      <c r="C1799" s="98"/>
      <c r="D1799" s="98"/>
      <c r="E1799" s="275"/>
    </row>
    <row r="1800" spans="1:5" ht="15">
      <c r="A1800" s="129"/>
      <c r="B1800" s="273"/>
      <c r="C1800" s="98"/>
      <c r="D1800" s="98"/>
      <c r="E1800" s="275"/>
    </row>
    <row r="1801" spans="1:5" ht="15">
      <c r="A1801" s="129"/>
      <c r="B1801" s="273"/>
      <c r="C1801" s="98"/>
      <c r="D1801" s="98"/>
      <c r="E1801" s="275"/>
    </row>
    <row r="1802" spans="1:5" ht="15">
      <c r="A1802" s="129"/>
      <c r="B1802" s="273"/>
      <c r="C1802" s="98"/>
      <c r="D1802" s="98"/>
      <c r="E1802" s="275"/>
    </row>
    <row r="1803" spans="1:5" ht="15">
      <c r="A1803" s="129"/>
      <c r="B1803" s="273"/>
      <c r="C1803" s="98"/>
      <c r="D1803" s="98"/>
      <c r="E1803" s="275"/>
    </row>
    <row r="1804" spans="1:5" ht="15">
      <c r="A1804" s="129"/>
      <c r="B1804" s="273"/>
      <c r="C1804" s="98"/>
      <c r="D1804" s="98"/>
      <c r="E1804" s="275"/>
    </row>
    <row r="1805" spans="1:5" ht="15">
      <c r="A1805" s="129"/>
      <c r="B1805" s="273"/>
      <c r="C1805" s="98"/>
      <c r="D1805" s="98"/>
      <c r="E1805" s="275"/>
    </row>
    <row r="1806" spans="1:5" ht="15">
      <c r="A1806" s="129"/>
      <c r="B1806" s="273"/>
      <c r="C1806" s="98"/>
      <c r="D1806" s="98"/>
      <c r="E1806" s="275"/>
    </row>
    <row r="1807" spans="1:5" ht="15">
      <c r="A1807" s="129"/>
      <c r="B1807" s="273"/>
      <c r="C1807" s="98"/>
      <c r="D1807" s="98"/>
      <c r="E1807" s="275"/>
    </row>
    <row r="1808" spans="1:5" ht="15">
      <c r="A1808" s="129"/>
      <c r="B1808" s="273"/>
      <c r="C1808" s="98"/>
      <c r="D1808" s="98"/>
      <c r="E1808" s="275"/>
    </row>
    <row r="1809" spans="1:5" ht="15">
      <c r="A1809" s="129"/>
      <c r="B1809" s="273"/>
      <c r="C1809" s="98"/>
      <c r="D1809" s="98"/>
      <c r="E1809" s="275"/>
    </row>
    <row r="1810" spans="1:5" ht="15">
      <c r="A1810" s="129"/>
      <c r="B1810" s="273"/>
      <c r="C1810" s="98"/>
      <c r="D1810" s="98"/>
      <c r="E1810" s="275"/>
    </row>
    <row r="1811" spans="1:5" ht="15">
      <c r="A1811" s="129"/>
      <c r="B1811" s="273"/>
      <c r="C1811" s="98"/>
      <c r="D1811" s="98"/>
      <c r="E1811" s="275"/>
    </row>
    <row r="1812" spans="1:5" ht="15">
      <c r="A1812" s="129"/>
      <c r="B1812" s="273"/>
      <c r="C1812" s="98"/>
      <c r="D1812" s="98"/>
      <c r="E1812" s="275"/>
    </row>
    <row r="1813" spans="1:5" ht="15">
      <c r="A1813" s="129"/>
      <c r="B1813" s="273"/>
      <c r="C1813" s="98"/>
      <c r="D1813" s="98"/>
      <c r="E1813" s="275"/>
    </row>
    <row r="1814" spans="1:5" ht="15">
      <c r="A1814" s="129"/>
      <c r="B1814" s="273"/>
      <c r="C1814" s="98"/>
      <c r="D1814" s="98"/>
      <c r="E1814" s="275"/>
    </row>
    <row r="1815" spans="1:5" ht="15">
      <c r="A1815" s="129"/>
      <c r="B1815" s="273"/>
      <c r="C1815" s="98"/>
      <c r="D1815" s="98"/>
      <c r="E1815" s="275"/>
    </row>
    <row r="1816" spans="1:5" ht="15">
      <c r="A1816" s="129"/>
      <c r="B1816" s="273"/>
      <c r="C1816" s="98"/>
      <c r="D1816" s="98"/>
      <c r="E1816" s="275"/>
    </row>
    <row r="1817" spans="1:5" ht="15">
      <c r="A1817" s="129"/>
      <c r="B1817" s="273"/>
      <c r="C1817" s="98"/>
      <c r="D1817" s="98"/>
      <c r="E1817" s="275"/>
    </row>
    <row r="1818" spans="1:5" ht="15">
      <c r="A1818" s="129"/>
      <c r="B1818" s="273"/>
      <c r="C1818" s="98"/>
      <c r="D1818" s="98"/>
      <c r="E1818" s="275"/>
    </row>
    <row r="1819" spans="1:5" ht="15">
      <c r="A1819" s="129"/>
      <c r="B1819" s="273"/>
      <c r="C1819" s="98"/>
      <c r="D1819" s="98"/>
      <c r="E1819" s="275"/>
    </row>
    <row r="1820" spans="1:5" ht="15">
      <c r="A1820" s="129"/>
      <c r="B1820" s="273"/>
      <c r="C1820" s="98"/>
      <c r="D1820" s="98"/>
      <c r="E1820" s="275"/>
    </row>
    <row r="1821" spans="1:5" ht="15">
      <c r="A1821" s="129"/>
      <c r="B1821" s="273"/>
      <c r="C1821" s="98"/>
      <c r="D1821" s="98"/>
      <c r="E1821" s="275"/>
    </row>
    <row r="1822" spans="1:5" ht="15">
      <c r="A1822" s="129"/>
      <c r="B1822" s="273"/>
      <c r="C1822" s="98"/>
      <c r="D1822" s="98"/>
      <c r="E1822" s="275"/>
    </row>
    <row r="1823" spans="1:5" ht="15">
      <c r="A1823" s="129"/>
      <c r="B1823" s="273"/>
      <c r="C1823" s="98"/>
      <c r="D1823" s="98"/>
      <c r="E1823" s="275"/>
    </row>
    <row r="1824" spans="1:5" ht="15">
      <c r="A1824" s="129"/>
      <c r="B1824" s="273"/>
      <c r="C1824" s="98"/>
      <c r="D1824" s="98"/>
      <c r="E1824" s="275"/>
    </row>
    <row r="1825" spans="1:5" ht="15">
      <c r="A1825" s="129"/>
      <c r="B1825" s="273"/>
      <c r="C1825" s="98"/>
      <c r="D1825" s="98"/>
      <c r="E1825" s="275"/>
    </row>
    <row r="1826" spans="1:5" ht="15">
      <c r="A1826" s="129"/>
      <c r="B1826" s="273"/>
      <c r="C1826" s="98"/>
      <c r="D1826" s="98"/>
      <c r="E1826" s="275"/>
    </row>
    <row r="1827" spans="1:5" ht="15">
      <c r="A1827" s="129"/>
      <c r="B1827" s="273"/>
      <c r="C1827" s="98"/>
      <c r="D1827" s="98"/>
      <c r="E1827" s="275"/>
    </row>
    <row r="1828" spans="1:5" ht="15">
      <c r="A1828" s="129"/>
      <c r="B1828" s="273"/>
      <c r="C1828" s="98"/>
      <c r="D1828" s="98"/>
      <c r="E1828" s="275"/>
    </row>
    <row r="1829" spans="1:5" ht="15">
      <c r="A1829" s="129"/>
      <c r="B1829" s="273"/>
      <c r="C1829" s="98"/>
      <c r="D1829" s="98"/>
      <c r="E1829" s="275"/>
    </row>
    <row r="1830" spans="1:5" ht="15">
      <c r="A1830" s="129"/>
      <c r="B1830" s="273"/>
      <c r="C1830" s="98"/>
      <c r="D1830" s="98"/>
      <c r="E1830" s="275"/>
    </row>
    <row r="1831" spans="1:5" ht="15">
      <c r="A1831" s="129"/>
      <c r="B1831" s="273"/>
      <c r="C1831" s="98"/>
      <c r="D1831" s="98"/>
      <c r="E1831" s="275"/>
    </row>
    <row r="1832" spans="1:5" ht="15">
      <c r="A1832" s="129"/>
      <c r="B1832" s="273"/>
      <c r="C1832" s="98"/>
      <c r="D1832" s="98"/>
      <c r="E1832" s="275"/>
    </row>
    <row r="1833" spans="1:5" ht="15">
      <c r="A1833" s="129"/>
      <c r="B1833" s="273"/>
      <c r="C1833" s="98"/>
      <c r="D1833" s="98"/>
      <c r="E1833" s="275"/>
    </row>
    <row r="1834" spans="1:5" ht="15">
      <c r="A1834" s="129"/>
      <c r="B1834" s="273"/>
      <c r="C1834" s="98"/>
      <c r="D1834" s="98"/>
      <c r="E1834" s="275"/>
    </row>
    <row r="1835" spans="1:5" ht="15">
      <c r="A1835" s="129"/>
      <c r="B1835" s="273"/>
      <c r="C1835" s="98"/>
      <c r="D1835" s="98"/>
      <c r="E1835" s="275"/>
    </row>
    <row r="1836" spans="1:5" ht="15">
      <c r="A1836" s="129"/>
      <c r="B1836" s="273"/>
      <c r="C1836" s="98"/>
      <c r="D1836" s="98"/>
      <c r="E1836" s="275"/>
    </row>
    <row r="1837" spans="1:5" ht="15">
      <c r="A1837" s="129"/>
      <c r="B1837" s="273"/>
      <c r="C1837" s="98"/>
      <c r="D1837" s="98"/>
      <c r="E1837" s="275"/>
    </row>
    <row r="1838" spans="1:5" ht="15">
      <c r="A1838" s="129"/>
      <c r="B1838" s="273"/>
      <c r="C1838" s="98"/>
      <c r="D1838" s="98"/>
      <c r="E1838" s="275"/>
    </row>
    <row r="1839" spans="1:5" ht="15">
      <c r="A1839" s="129"/>
      <c r="B1839" s="273"/>
      <c r="C1839" s="98"/>
      <c r="D1839" s="98"/>
      <c r="E1839" s="275"/>
    </row>
    <row r="1840" spans="1:5" ht="15">
      <c r="A1840" s="129"/>
      <c r="B1840" s="273"/>
      <c r="C1840" s="98"/>
      <c r="D1840" s="98"/>
      <c r="E1840" s="275"/>
    </row>
    <row r="1841" spans="1:5" ht="15">
      <c r="A1841" s="129"/>
      <c r="B1841" s="273"/>
      <c r="C1841" s="98"/>
      <c r="D1841" s="98"/>
      <c r="E1841" s="275"/>
    </row>
    <row r="1842" spans="1:5" ht="15">
      <c r="A1842" s="129"/>
      <c r="B1842" s="273"/>
      <c r="C1842" s="98"/>
      <c r="D1842" s="98"/>
      <c r="E1842" s="275"/>
    </row>
    <row r="1843" spans="1:5" ht="15">
      <c r="A1843" s="129"/>
      <c r="B1843" s="273"/>
      <c r="C1843" s="98"/>
      <c r="D1843" s="98"/>
      <c r="E1843" s="275"/>
    </row>
    <row r="1844" spans="1:5" ht="15">
      <c r="A1844" s="129"/>
      <c r="B1844" s="273"/>
      <c r="C1844" s="98"/>
      <c r="D1844" s="98"/>
      <c r="E1844" s="275"/>
    </row>
    <row r="1845" spans="1:5" ht="15">
      <c r="A1845" s="129"/>
      <c r="B1845" s="273"/>
      <c r="C1845" s="98"/>
      <c r="D1845" s="98"/>
      <c r="E1845" s="275"/>
    </row>
    <row r="1846" spans="1:5" ht="15">
      <c r="A1846" s="129"/>
      <c r="B1846" s="273"/>
      <c r="C1846" s="98"/>
      <c r="D1846" s="98"/>
      <c r="E1846" s="275"/>
    </row>
    <row r="1847" spans="1:5" ht="15">
      <c r="A1847" s="129"/>
      <c r="B1847" s="273"/>
      <c r="C1847" s="98"/>
      <c r="D1847" s="98"/>
      <c r="E1847" s="275"/>
    </row>
    <row r="1848" spans="1:5" ht="15">
      <c r="A1848" s="129"/>
      <c r="B1848" s="273"/>
      <c r="C1848" s="98"/>
      <c r="D1848" s="98"/>
      <c r="E1848" s="275"/>
    </row>
    <row r="1849" spans="1:5" ht="15">
      <c r="A1849" s="129"/>
      <c r="B1849" s="273"/>
      <c r="C1849" s="98"/>
      <c r="D1849" s="98"/>
      <c r="E1849" s="275"/>
    </row>
    <row r="1850" spans="1:5" ht="15">
      <c r="A1850" s="129"/>
      <c r="B1850" s="273"/>
      <c r="C1850" s="98"/>
      <c r="D1850" s="98"/>
      <c r="E1850" s="275"/>
    </row>
    <row r="1851" spans="1:5" ht="15">
      <c r="A1851" s="129"/>
      <c r="B1851" s="273"/>
      <c r="C1851" s="98"/>
      <c r="D1851" s="98"/>
      <c r="E1851" s="275"/>
    </row>
    <row r="1852" spans="1:5" ht="15">
      <c r="A1852" s="129"/>
      <c r="B1852" s="273"/>
      <c r="C1852" s="98"/>
      <c r="D1852" s="98"/>
      <c r="E1852" s="275"/>
    </row>
    <row r="1853" spans="1:5" ht="15">
      <c r="A1853" s="129"/>
      <c r="B1853" s="273"/>
      <c r="C1853" s="98"/>
      <c r="D1853" s="98"/>
      <c r="E1853" s="275"/>
    </row>
    <row r="1854" spans="1:5" ht="15">
      <c r="A1854" s="129"/>
      <c r="B1854" s="273"/>
      <c r="C1854" s="98"/>
      <c r="D1854" s="98"/>
      <c r="E1854" s="275"/>
    </row>
    <row r="1855" spans="1:5" ht="15">
      <c r="A1855" s="129"/>
      <c r="B1855" s="273"/>
      <c r="C1855" s="98"/>
      <c r="D1855" s="98"/>
      <c r="E1855" s="275"/>
    </row>
    <row r="1856" spans="1:5" ht="15">
      <c r="A1856" s="129"/>
      <c r="B1856" s="273"/>
      <c r="C1856" s="98"/>
      <c r="D1856" s="98"/>
      <c r="E1856" s="275"/>
    </row>
    <row r="1857" spans="1:5" ht="15">
      <c r="A1857" s="129"/>
      <c r="B1857" s="273"/>
      <c r="C1857" s="98"/>
      <c r="D1857" s="98"/>
      <c r="E1857" s="275"/>
    </row>
    <row r="1858" spans="1:5" ht="15">
      <c r="A1858" s="129"/>
      <c r="B1858" s="273"/>
      <c r="C1858" s="98"/>
      <c r="D1858" s="98"/>
      <c r="E1858" s="275"/>
    </row>
    <row r="1859" spans="1:5" ht="15">
      <c r="A1859" s="129"/>
      <c r="B1859" s="273"/>
      <c r="C1859" s="98"/>
      <c r="D1859" s="98"/>
      <c r="E1859" s="275"/>
    </row>
    <row r="1860" spans="1:5" ht="15">
      <c r="A1860" s="129"/>
      <c r="B1860" s="273"/>
      <c r="C1860" s="98"/>
      <c r="D1860" s="98"/>
      <c r="E1860" s="275"/>
    </row>
    <row r="1861" spans="1:5" ht="15">
      <c r="A1861" s="129"/>
      <c r="B1861" s="273"/>
      <c r="C1861" s="98"/>
      <c r="D1861" s="98"/>
      <c r="E1861" s="275"/>
    </row>
    <row r="1862" spans="1:5" ht="15">
      <c r="A1862" s="129"/>
      <c r="B1862" s="273"/>
      <c r="C1862" s="98"/>
      <c r="D1862" s="98"/>
      <c r="E1862" s="275"/>
    </row>
    <row r="1863" spans="1:5" ht="15">
      <c r="A1863" s="129"/>
      <c r="B1863" s="273"/>
      <c r="C1863" s="98"/>
      <c r="D1863" s="98"/>
      <c r="E1863" s="275"/>
    </row>
    <row r="1864" spans="1:5" ht="15">
      <c r="A1864" s="129"/>
      <c r="B1864" s="273"/>
      <c r="C1864" s="98"/>
      <c r="D1864" s="98"/>
      <c r="E1864" s="275"/>
    </row>
    <row r="1865" spans="1:5" ht="15">
      <c r="A1865" s="129"/>
      <c r="B1865" s="273"/>
      <c r="C1865" s="98"/>
      <c r="D1865" s="98"/>
      <c r="E1865" s="275"/>
    </row>
    <row r="1866" spans="1:5" ht="15">
      <c r="A1866" s="129"/>
      <c r="B1866" s="273"/>
      <c r="C1866" s="98"/>
      <c r="D1866" s="98"/>
      <c r="E1866" s="275"/>
    </row>
    <row r="1867" spans="1:5" ht="15">
      <c r="A1867" s="129"/>
      <c r="B1867" s="273"/>
      <c r="C1867" s="98"/>
      <c r="D1867" s="98"/>
      <c r="E1867" s="275"/>
    </row>
    <row r="1868" spans="1:5" ht="15">
      <c r="A1868" s="129"/>
      <c r="B1868" s="273"/>
      <c r="C1868" s="98"/>
      <c r="D1868" s="98"/>
      <c r="E1868" s="275"/>
    </row>
    <row r="1869" spans="1:5" ht="15">
      <c r="A1869" s="129"/>
      <c r="B1869" s="273"/>
      <c r="C1869" s="98"/>
      <c r="D1869" s="98"/>
      <c r="E1869" s="275"/>
    </row>
    <row r="1870" spans="1:5" ht="15">
      <c r="A1870" s="129"/>
      <c r="B1870" s="273"/>
      <c r="C1870" s="98"/>
      <c r="D1870" s="98"/>
      <c r="E1870" s="275"/>
    </row>
    <row r="1871" spans="1:5" ht="15">
      <c r="A1871" s="129"/>
      <c r="B1871" s="273"/>
      <c r="C1871" s="98"/>
      <c r="D1871" s="98"/>
      <c r="E1871" s="275"/>
    </row>
    <row r="1872" spans="1:5" ht="15">
      <c r="A1872" s="129"/>
      <c r="B1872" s="273"/>
      <c r="C1872" s="98"/>
      <c r="D1872" s="98"/>
      <c r="E1872" s="275"/>
    </row>
    <row r="1873" spans="1:5" ht="15">
      <c r="A1873" s="129"/>
      <c r="B1873" s="273"/>
      <c r="C1873" s="98"/>
      <c r="D1873" s="98"/>
      <c r="E1873" s="275"/>
    </row>
    <row r="1874" spans="1:5" ht="15">
      <c r="A1874" s="129"/>
      <c r="B1874" s="273"/>
      <c r="C1874" s="98"/>
      <c r="D1874" s="98"/>
      <c r="E1874" s="275"/>
    </row>
    <row r="1875" spans="1:5" ht="15">
      <c r="A1875" s="129"/>
      <c r="B1875" s="273"/>
      <c r="C1875" s="98"/>
      <c r="D1875" s="98"/>
      <c r="E1875" s="275"/>
    </row>
    <row r="1876" spans="1:5" ht="15">
      <c r="A1876" s="129"/>
      <c r="B1876" s="273"/>
      <c r="C1876" s="98"/>
      <c r="D1876" s="98"/>
      <c r="E1876" s="275"/>
    </row>
    <row r="1877" spans="1:5" ht="15">
      <c r="A1877" s="129"/>
      <c r="B1877" s="273"/>
      <c r="C1877" s="98"/>
      <c r="D1877" s="98"/>
      <c r="E1877" s="275"/>
    </row>
    <row r="1878" spans="1:5" ht="15">
      <c r="A1878" s="129"/>
      <c r="B1878" s="273"/>
      <c r="C1878" s="98"/>
      <c r="D1878" s="98"/>
      <c r="E1878" s="275"/>
    </row>
    <row r="1879" spans="1:5" ht="15">
      <c r="A1879" s="129"/>
      <c r="B1879" s="273"/>
      <c r="C1879" s="98"/>
      <c r="D1879" s="98"/>
      <c r="E1879" s="275"/>
    </row>
    <row r="1880" spans="1:5" ht="15">
      <c r="A1880" s="129"/>
      <c r="B1880" s="273"/>
      <c r="C1880" s="98"/>
      <c r="D1880" s="98"/>
      <c r="E1880" s="275"/>
    </row>
    <row r="1881" spans="1:5" ht="15">
      <c r="A1881" s="129"/>
      <c r="B1881" s="273"/>
      <c r="C1881" s="98"/>
      <c r="D1881" s="98"/>
      <c r="E1881" s="275"/>
    </row>
    <row r="1882" spans="1:5" ht="15">
      <c r="A1882" s="129"/>
      <c r="B1882" s="273"/>
      <c r="C1882" s="98"/>
      <c r="D1882" s="98"/>
      <c r="E1882" s="275"/>
    </row>
    <row r="1883" spans="1:5" ht="15">
      <c r="A1883" s="129"/>
      <c r="B1883" s="273"/>
      <c r="C1883" s="98"/>
      <c r="D1883" s="98"/>
      <c r="E1883" s="275"/>
    </row>
    <row r="1884" spans="1:5" ht="15">
      <c r="A1884" s="129"/>
      <c r="B1884" s="273"/>
      <c r="C1884" s="98"/>
      <c r="D1884" s="98"/>
      <c r="E1884" s="275"/>
    </row>
    <row r="1885" spans="1:5" ht="15">
      <c r="A1885" s="129"/>
      <c r="B1885" s="273"/>
      <c r="C1885" s="98"/>
      <c r="D1885" s="98"/>
      <c r="E1885" s="275"/>
    </row>
    <row r="1886" spans="1:5" ht="15">
      <c r="A1886" s="129"/>
      <c r="B1886" s="273"/>
      <c r="C1886" s="98"/>
      <c r="D1886" s="98"/>
      <c r="E1886" s="275"/>
    </row>
    <row r="1887" spans="1:5" ht="15">
      <c r="A1887" s="129"/>
      <c r="B1887" s="273"/>
      <c r="C1887" s="98"/>
      <c r="D1887" s="98"/>
      <c r="E1887" s="275"/>
    </row>
    <row r="1888" spans="1:5" ht="15">
      <c r="A1888" s="129"/>
      <c r="B1888" s="273"/>
      <c r="C1888" s="98"/>
      <c r="D1888" s="98"/>
      <c r="E1888" s="275"/>
    </row>
    <row r="1889" spans="1:5" ht="15">
      <c r="A1889" s="129"/>
      <c r="B1889" s="273"/>
      <c r="C1889" s="98"/>
      <c r="D1889" s="98"/>
      <c r="E1889" s="275"/>
    </row>
    <row r="1890" spans="1:5" ht="15">
      <c r="A1890" s="129"/>
      <c r="B1890" s="273"/>
      <c r="C1890" s="98"/>
      <c r="D1890" s="98"/>
      <c r="E1890" s="275"/>
    </row>
    <row r="1891" spans="1:5" ht="15">
      <c r="A1891" s="129"/>
      <c r="B1891" s="273"/>
      <c r="C1891" s="98"/>
      <c r="D1891" s="98"/>
      <c r="E1891" s="275"/>
    </row>
    <row r="1892" spans="1:5" ht="15">
      <c r="A1892" s="129"/>
      <c r="B1892" s="273"/>
      <c r="C1892" s="98"/>
      <c r="D1892" s="98"/>
      <c r="E1892" s="275"/>
    </row>
    <row r="1893" spans="1:5" ht="15">
      <c r="A1893" s="129"/>
      <c r="B1893" s="273"/>
      <c r="C1893" s="98"/>
      <c r="D1893" s="98"/>
      <c r="E1893" s="275"/>
    </row>
    <row r="1894" spans="1:5" ht="15">
      <c r="A1894" s="129"/>
      <c r="B1894" s="273"/>
      <c r="C1894" s="98"/>
      <c r="D1894" s="98"/>
      <c r="E1894" s="275"/>
    </row>
    <row r="1895" spans="1:5" ht="15">
      <c r="A1895" s="129"/>
      <c r="B1895" s="273"/>
      <c r="C1895" s="98"/>
      <c r="D1895" s="98"/>
      <c r="E1895" s="275"/>
    </row>
    <row r="1896" spans="1:5" ht="15">
      <c r="A1896" s="129"/>
      <c r="B1896" s="273"/>
      <c r="C1896" s="98"/>
      <c r="D1896" s="98"/>
      <c r="E1896" s="275"/>
    </row>
    <row r="1897" spans="1:5" ht="15">
      <c r="A1897" s="129"/>
      <c r="B1897" s="273"/>
      <c r="C1897" s="98"/>
      <c r="D1897" s="98"/>
      <c r="E1897" s="275"/>
    </row>
    <row r="1898" spans="1:5" ht="15">
      <c r="A1898" s="129"/>
      <c r="B1898" s="273"/>
      <c r="C1898" s="98"/>
      <c r="D1898" s="98"/>
      <c r="E1898" s="275"/>
    </row>
    <row r="1899" spans="1:5" ht="15">
      <c r="A1899" s="129"/>
      <c r="B1899" s="273"/>
      <c r="C1899" s="98"/>
      <c r="D1899" s="98"/>
      <c r="E1899" s="275"/>
    </row>
    <row r="1900" spans="1:5" ht="15">
      <c r="A1900" s="129"/>
      <c r="B1900" s="273"/>
      <c r="C1900" s="98"/>
      <c r="D1900" s="98"/>
      <c r="E1900" s="275"/>
    </row>
    <row r="1901" spans="1:5" ht="15">
      <c r="A1901" s="129"/>
      <c r="B1901" s="273"/>
      <c r="C1901" s="98"/>
      <c r="D1901" s="98"/>
      <c r="E1901" s="275"/>
    </row>
    <row r="1902" spans="1:5" ht="15">
      <c r="A1902" s="129"/>
      <c r="B1902" s="273"/>
      <c r="C1902" s="98"/>
      <c r="D1902" s="98"/>
      <c r="E1902" s="275"/>
    </row>
    <row r="1903" spans="1:5" ht="15">
      <c r="A1903" s="129"/>
      <c r="B1903" s="273"/>
      <c r="C1903" s="98"/>
      <c r="D1903" s="98"/>
      <c r="E1903" s="275"/>
    </row>
    <row r="1904" spans="1:5" ht="15">
      <c r="A1904" s="129"/>
      <c r="B1904" s="273"/>
      <c r="C1904" s="98"/>
      <c r="D1904" s="98"/>
      <c r="E1904" s="275"/>
    </row>
    <row r="1905" spans="1:5" ht="15">
      <c r="A1905" s="129"/>
      <c r="B1905" s="273"/>
      <c r="C1905" s="98"/>
      <c r="D1905" s="98"/>
      <c r="E1905" s="275"/>
    </row>
    <row r="1906" spans="1:5" ht="15">
      <c r="A1906" s="129"/>
      <c r="B1906" s="273"/>
      <c r="C1906" s="98"/>
      <c r="D1906" s="98"/>
      <c r="E1906" s="275"/>
    </row>
    <row r="1907" spans="1:5" ht="15">
      <c r="A1907" s="129"/>
      <c r="B1907" s="273"/>
      <c r="C1907" s="98"/>
      <c r="D1907" s="98"/>
      <c r="E1907" s="275"/>
    </row>
    <row r="1908" spans="1:5" ht="15">
      <c r="A1908" s="129"/>
      <c r="B1908" s="273"/>
      <c r="C1908" s="98"/>
      <c r="D1908" s="98"/>
      <c r="E1908" s="275"/>
    </row>
    <row r="1909" spans="1:5" ht="15">
      <c r="A1909" s="129"/>
      <c r="B1909" s="273"/>
      <c r="C1909" s="98"/>
      <c r="D1909" s="98"/>
      <c r="E1909" s="275"/>
    </row>
    <row r="1910" spans="1:5" ht="15">
      <c r="A1910" s="129"/>
      <c r="B1910" s="273"/>
      <c r="C1910" s="98"/>
      <c r="D1910" s="98"/>
      <c r="E1910" s="275"/>
    </row>
    <row r="1911" spans="1:5" ht="15">
      <c r="A1911" s="129"/>
      <c r="B1911" s="273"/>
      <c r="C1911" s="98"/>
      <c r="D1911" s="98"/>
      <c r="E1911" s="275"/>
    </row>
    <row r="1912" spans="1:5" ht="15">
      <c r="A1912" s="129"/>
      <c r="B1912" s="273"/>
      <c r="C1912" s="98"/>
      <c r="D1912" s="98"/>
      <c r="E1912" s="275"/>
    </row>
    <row r="1913" spans="1:5" ht="15">
      <c r="A1913" s="129"/>
      <c r="B1913" s="273"/>
      <c r="C1913" s="98"/>
      <c r="D1913" s="98"/>
      <c r="E1913" s="275"/>
    </row>
    <row r="1914" spans="1:5" ht="15">
      <c r="A1914" s="129"/>
      <c r="B1914" s="273"/>
      <c r="C1914" s="98"/>
      <c r="D1914" s="98"/>
      <c r="E1914" s="275"/>
    </row>
    <row r="1915" spans="1:5" ht="15">
      <c r="A1915" s="129"/>
      <c r="B1915" s="273"/>
      <c r="C1915" s="98"/>
      <c r="D1915" s="98"/>
      <c r="E1915" s="275"/>
    </row>
    <row r="1916" spans="1:5" ht="15">
      <c r="A1916" s="129"/>
      <c r="B1916" s="273"/>
      <c r="C1916" s="98"/>
      <c r="D1916" s="98"/>
      <c r="E1916" s="275"/>
    </row>
    <row r="1917" spans="1:5" ht="15">
      <c r="A1917" s="129"/>
      <c r="B1917" s="273"/>
      <c r="C1917" s="98"/>
      <c r="D1917" s="98"/>
      <c r="E1917" s="275"/>
    </row>
    <row r="1918" spans="1:5" ht="15">
      <c r="A1918" s="129"/>
      <c r="B1918" s="273"/>
      <c r="C1918" s="98"/>
      <c r="D1918" s="98"/>
      <c r="E1918" s="275"/>
    </row>
    <row r="1919" spans="1:5" ht="15">
      <c r="A1919" s="129"/>
      <c r="B1919" s="273"/>
      <c r="C1919" s="98"/>
      <c r="D1919" s="98"/>
      <c r="E1919" s="275"/>
    </row>
    <row r="1920" spans="1:5" ht="15">
      <c r="A1920" s="129"/>
      <c r="B1920" s="273"/>
      <c r="C1920" s="98"/>
      <c r="D1920" s="98"/>
      <c r="E1920" s="275"/>
    </row>
    <row r="1921" spans="1:5" ht="15">
      <c r="A1921" s="129"/>
      <c r="B1921" s="273"/>
      <c r="C1921" s="98"/>
      <c r="D1921" s="98"/>
      <c r="E1921" s="275"/>
    </row>
    <row r="1922" spans="1:5" ht="15">
      <c r="A1922" s="129"/>
      <c r="B1922" s="273"/>
      <c r="C1922" s="98"/>
      <c r="D1922" s="98"/>
      <c r="E1922" s="275"/>
    </row>
    <row r="1923" spans="1:5" ht="15">
      <c r="A1923" s="129"/>
      <c r="B1923" s="273"/>
      <c r="C1923" s="98"/>
      <c r="D1923" s="98"/>
      <c r="E1923" s="275"/>
    </row>
    <row r="1924" spans="1:5" ht="15">
      <c r="A1924" s="129"/>
      <c r="B1924" s="273"/>
      <c r="C1924" s="98"/>
      <c r="D1924" s="98"/>
      <c r="E1924" s="275"/>
    </row>
    <row r="1925" spans="1:5" ht="15">
      <c r="A1925" s="129"/>
      <c r="B1925" s="273"/>
      <c r="C1925" s="98"/>
      <c r="D1925" s="98"/>
      <c r="E1925" s="275"/>
    </row>
    <row r="1926" spans="1:5" ht="15">
      <c r="A1926" s="129"/>
      <c r="B1926" s="273"/>
      <c r="C1926" s="98"/>
      <c r="D1926" s="98"/>
      <c r="E1926" s="275"/>
    </row>
    <row r="1927" spans="1:5" ht="15">
      <c r="A1927" s="129"/>
      <c r="B1927" s="273"/>
      <c r="C1927" s="98"/>
      <c r="D1927" s="98"/>
      <c r="E1927" s="275"/>
    </row>
    <row r="1928" spans="1:5" ht="15">
      <c r="A1928" s="129"/>
      <c r="B1928" s="273"/>
      <c r="C1928" s="98"/>
      <c r="D1928" s="98"/>
      <c r="E1928" s="275"/>
    </row>
    <row r="1929" spans="1:5" ht="15">
      <c r="A1929" s="129"/>
      <c r="B1929" s="273"/>
      <c r="C1929" s="98"/>
      <c r="D1929" s="98"/>
      <c r="E1929" s="275"/>
    </row>
    <row r="1930" spans="1:5" ht="15">
      <c r="A1930" s="129"/>
      <c r="B1930" s="273"/>
      <c r="C1930" s="98"/>
      <c r="D1930" s="98"/>
      <c r="E1930" s="275"/>
    </row>
    <row r="1931" spans="1:5" ht="15">
      <c r="A1931" s="129"/>
      <c r="B1931" s="273"/>
      <c r="C1931" s="98"/>
      <c r="D1931" s="98"/>
      <c r="E1931" s="275"/>
    </row>
    <row r="1932" spans="1:5" ht="15">
      <c r="A1932" s="129"/>
      <c r="B1932" s="273"/>
      <c r="C1932" s="98"/>
      <c r="D1932" s="98"/>
      <c r="E1932" s="275"/>
    </row>
    <row r="1933" spans="1:5" ht="15">
      <c r="A1933" s="129"/>
      <c r="B1933" s="273"/>
      <c r="C1933" s="98"/>
      <c r="D1933" s="98"/>
      <c r="E1933" s="275"/>
    </row>
    <row r="1934" spans="1:5" ht="15">
      <c r="A1934" s="129"/>
      <c r="B1934" s="273"/>
      <c r="C1934" s="98"/>
      <c r="D1934" s="98"/>
      <c r="E1934" s="275"/>
    </row>
    <row r="1935" spans="1:5" ht="15">
      <c r="A1935" s="129"/>
      <c r="B1935" s="273"/>
      <c r="C1935" s="98"/>
      <c r="D1935" s="98"/>
      <c r="E1935" s="275"/>
    </row>
    <row r="1936" spans="1:5" ht="15">
      <c r="A1936" s="129"/>
      <c r="B1936" s="273"/>
      <c r="C1936" s="98"/>
      <c r="D1936" s="98"/>
      <c r="E1936" s="275"/>
    </row>
    <row r="1937" spans="1:5" ht="15">
      <c r="A1937" s="129"/>
      <c r="B1937" s="273"/>
      <c r="C1937" s="98"/>
      <c r="D1937" s="98"/>
      <c r="E1937" s="275"/>
    </row>
    <row r="1938" spans="1:5" ht="15">
      <c r="A1938" s="129"/>
      <c r="B1938" s="273"/>
      <c r="C1938" s="98"/>
      <c r="D1938" s="98"/>
      <c r="E1938" s="275"/>
    </row>
    <row r="1939" spans="1:5" ht="15">
      <c r="A1939" s="129"/>
      <c r="B1939" s="273"/>
      <c r="C1939" s="98"/>
      <c r="D1939" s="98"/>
      <c r="E1939" s="275"/>
    </row>
    <row r="1940" spans="1:5" ht="15">
      <c r="A1940" s="129"/>
      <c r="B1940" s="273"/>
      <c r="C1940" s="98"/>
      <c r="D1940" s="98"/>
      <c r="E1940" s="275"/>
    </row>
    <row r="1941" spans="1:5" ht="15">
      <c r="A1941" s="129"/>
      <c r="B1941" s="273"/>
      <c r="C1941" s="98"/>
      <c r="D1941" s="98"/>
      <c r="E1941" s="275"/>
    </row>
    <row r="1942" spans="1:5" ht="15">
      <c r="A1942" s="129"/>
      <c r="B1942" s="273"/>
      <c r="C1942" s="98"/>
      <c r="D1942" s="98"/>
      <c r="E1942" s="275"/>
    </row>
    <row r="1943" spans="1:5" ht="15">
      <c r="A1943" s="129"/>
      <c r="B1943" s="273"/>
      <c r="C1943" s="98"/>
      <c r="D1943" s="98"/>
      <c r="E1943" s="275"/>
    </row>
    <row r="1944" spans="1:5" ht="15">
      <c r="A1944" s="129"/>
      <c r="B1944" s="273"/>
      <c r="C1944" s="98"/>
      <c r="D1944" s="98"/>
      <c r="E1944" s="275"/>
    </row>
    <row r="1945" spans="1:5" ht="15">
      <c r="A1945" s="129"/>
      <c r="B1945" s="273"/>
      <c r="C1945" s="98"/>
      <c r="D1945" s="98"/>
      <c r="E1945" s="275"/>
    </row>
    <row r="1946" spans="1:5" ht="15">
      <c r="A1946" s="129"/>
      <c r="B1946" s="273"/>
      <c r="C1946" s="98"/>
      <c r="D1946" s="98"/>
      <c r="E1946" s="275"/>
    </row>
    <row r="1947" spans="1:5" ht="15">
      <c r="A1947" s="129"/>
      <c r="B1947" s="273"/>
      <c r="C1947" s="98"/>
      <c r="D1947" s="98"/>
      <c r="E1947" s="275"/>
    </row>
    <row r="1948" spans="1:5" ht="15">
      <c r="A1948" s="129"/>
      <c r="B1948" s="273"/>
      <c r="C1948" s="98"/>
      <c r="D1948" s="98"/>
      <c r="E1948" s="275"/>
    </row>
    <row r="1949" spans="1:5" ht="15">
      <c r="A1949" s="129"/>
      <c r="B1949" s="273"/>
      <c r="C1949" s="98"/>
      <c r="D1949" s="98"/>
      <c r="E1949" s="275"/>
    </row>
    <row r="1950" spans="1:5" ht="15">
      <c r="A1950" s="129"/>
      <c r="B1950" s="273"/>
      <c r="C1950" s="98"/>
      <c r="D1950" s="98"/>
      <c r="E1950" s="275"/>
    </row>
    <row r="1951" spans="1:5" ht="15">
      <c r="A1951" s="129"/>
      <c r="B1951" s="273"/>
      <c r="C1951" s="98"/>
      <c r="D1951" s="98"/>
      <c r="E1951" s="275"/>
    </row>
    <row r="1952" spans="1:5" ht="15">
      <c r="A1952" s="129"/>
      <c r="B1952" s="273"/>
      <c r="C1952" s="98"/>
      <c r="D1952" s="98"/>
      <c r="E1952" s="275"/>
    </row>
    <row r="1953" spans="1:5" ht="15">
      <c r="A1953" s="129"/>
      <c r="B1953" s="273"/>
      <c r="C1953" s="98"/>
      <c r="D1953" s="98"/>
      <c r="E1953" s="275"/>
    </row>
    <row r="1954" spans="1:5" ht="15">
      <c r="A1954" s="129"/>
      <c r="B1954" s="273"/>
      <c r="C1954" s="98"/>
      <c r="D1954" s="98"/>
      <c r="E1954" s="275"/>
    </row>
    <row r="1955" spans="1:5" ht="15">
      <c r="A1955" s="129"/>
      <c r="B1955" s="273"/>
      <c r="C1955" s="98"/>
      <c r="D1955" s="98"/>
      <c r="E1955" s="275"/>
    </row>
    <row r="1956" spans="1:5" ht="15">
      <c r="A1956" s="129"/>
      <c r="B1956" s="273"/>
      <c r="C1956" s="98"/>
      <c r="D1956" s="98"/>
      <c r="E1956" s="275"/>
    </row>
    <row r="1957" spans="1:5" ht="15">
      <c r="A1957" s="129"/>
      <c r="B1957" s="273"/>
      <c r="C1957" s="98"/>
      <c r="D1957" s="98"/>
      <c r="E1957" s="275"/>
    </row>
    <row r="1958" spans="1:5" ht="15">
      <c r="A1958" s="129"/>
      <c r="B1958" s="273"/>
      <c r="C1958" s="98"/>
      <c r="D1958" s="98"/>
      <c r="E1958" s="275"/>
    </row>
    <row r="1959" spans="1:5" ht="15">
      <c r="A1959" s="129"/>
      <c r="B1959" s="273"/>
      <c r="C1959" s="98"/>
      <c r="D1959" s="98"/>
      <c r="E1959" s="275"/>
    </row>
    <row r="1960" spans="1:5" ht="15">
      <c r="A1960" s="129"/>
      <c r="B1960" s="273"/>
      <c r="C1960" s="98"/>
      <c r="D1960" s="98"/>
      <c r="E1960" s="275"/>
    </row>
    <row r="1961" spans="1:5" ht="15">
      <c r="A1961" s="129"/>
      <c r="B1961" s="273"/>
      <c r="C1961" s="98"/>
      <c r="D1961" s="98"/>
      <c r="E1961" s="275"/>
    </row>
    <row r="1962" spans="1:5" ht="15">
      <c r="A1962" s="129"/>
      <c r="B1962" s="273"/>
      <c r="C1962" s="98"/>
      <c r="D1962" s="98"/>
      <c r="E1962" s="275"/>
    </row>
    <row r="1963" spans="1:5" ht="15">
      <c r="A1963" s="129"/>
      <c r="B1963" s="273"/>
      <c r="C1963" s="98"/>
      <c r="D1963" s="98"/>
      <c r="E1963" s="275"/>
    </row>
    <row r="1964" spans="1:5" ht="15">
      <c r="A1964" s="129"/>
      <c r="B1964" s="273"/>
      <c r="C1964" s="98"/>
      <c r="D1964" s="98"/>
      <c r="E1964" s="275"/>
    </row>
    <row r="1965" spans="1:5" ht="15">
      <c r="A1965" s="129"/>
      <c r="B1965" s="273"/>
      <c r="C1965" s="98"/>
      <c r="D1965" s="98"/>
      <c r="E1965" s="275"/>
    </row>
    <row r="1966" spans="1:5" ht="15">
      <c r="A1966" s="129"/>
      <c r="B1966" s="273"/>
      <c r="C1966" s="98"/>
      <c r="D1966" s="98"/>
      <c r="E1966" s="275"/>
    </row>
    <row r="1967" spans="1:5" ht="15">
      <c r="A1967" s="129"/>
      <c r="B1967" s="273"/>
      <c r="C1967" s="98"/>
      <c r="D1967" s="98"/>
      <c r="E1967" s="275"/>
    </row>
    <row r="1968" spans="1:5" ht="15">
      <c r="A1968" s="129"/>
      <c r="B1968" s="273"/>
      <c r="C1968" s="98"/>
      <c r="D1968" s="98"/>
      <c r="E1968" s="275"/>
    </row>
    <row r="1969" spans="1:5" ht="15">
      <c r="A1969" s="129"/>
      <c r="B1969" s="273"/>
      <c r="C1969" s="98"/>
      <c r="D1969" s="98"/>
      <c r="E1969" s="275"/>
    </row>
    <row r="1970" spans="1:5" ht="15">
      <c r="A1970" s="129"/>
      <c r="B1970" s="273"/>
      <c r="C1970" s="98"/>
      <c r="D1970" s="98"/>
      <c r="E1970" s="275"/>
    </row>
    <row r="1971" spans="1:5" ht="15">
      <c r="A1971" s="129"/>
      <c r="B1971" s="273"/>
      <c r="C1971" s="98"/>
      <c r="D1971" s="98"/>
      <c r="E1971" s="275"/>
    </row>
    <row r="1972" spans="1:5" ht="15">
      <c r="A1972" s="129"/>
      <c r="B1972" s="273"/>
      <c r="C1972" s="98"/>
      <c r="D1972" s="98"/>
      <c r="E1972" s="275"/>
    </row>
    <row r="1973" spans="1:5" ht="15">
      <c r="A1973" s="129"/>
      <c r="B1973" s="273"/>
      <c r="C1973" s="98"/>
      <c r="D1973" s="98"/>
      <c r="E1973" s="275"/>
    </row>
    <row r="1974" spans="1:5" ht="15">
      <c r="A1974" s="129"/>
      <c r="B1974" s="273"/>
      <c r="C1974" s="98"/>
      <c r="D1974" s="98"/>
      <c r="E1974" s="275"/>
    </row>
    <row r="1975" spans="1:5" ht="15">
      <c r="A1975" s="129"/>
      <c r="B1975" s="273"/>
      <c r="C1975" s="98"/>
      <c r="D1975" s="98"/>
      <c r="E1975" s="275"/>
    </row>
    <row r="1976" spans="1:5" ht="15">
      <c r="A1976" s="129"/>
      <c r="B1976" s="273"/>
      <c r="C1976" s="98"/>
      <c r="D1976" s="98"/>
      <c r="E1976" s="275"/>
    </row>
    <row r="1977" spans="1:5" ht="15">
      <c r="A1977" s="129"/>
      <c r="B1977" s="273"/>
      <c r="C1977" s="98"/>
      <c r="D1977" s="98"/>
      <c r="E1977" s="275"/>
    </row>
    <row r="1978" spans="1:5" ht="15">
      <c r="A1978" s="129"/>
      <c r="B1978" s="273"/>
      <c r="C1978" s="98"/>
      <c r="D1978" s="98"/>
      <c r="E1978" s="275"/>
    </row>
    <row r="1979" spans="1:5" ht="15">
      <c r="A1979" s="129"/>
      <c r="B1979" s="273"/>
      <c r="C1979" s="98"/>
      <c r="D1979" s="98"/>
      <c r="E1979" s="275"/>
    </row>
    <row r="1980" spans="1:5" ht="15">
      <c r="A1980" s="129"/>
      <c r="B1980" s="273"/>
      <c r="C1980" s="98"/>
      <c r="D1980" s="98"/>
      <c r="E1980" s="275"/>
    </row>
    <row r="1981" spans="1:5" ht="15">
      <c r="A1981" s="129"/>
      <c r="B1981" s="273"/>
      <c r="C1981" s="98"/>
      <c r="D1981" s="98"/>
      <c r="E1981" s="275"/>
    </row>
    <row r="1982" spans="1:5" ht="15">
      <c r="A1982" s="129"/>
      <c r="B1982" s="273"/>
      <c r="C1982" s="98"/>
      <c r="D1982" s="98"/>
      <c r="E1982" s="275"/>
    </row>
    <row r="1983" spans="1:5" ht="15">
      <c r="A1983" s="129"/>
      <c r="B1983" s="273"/>
      <c r="C1983" s="98"/>
      <c r="D1983" s="98"/>
      <c r="E1983" s="275"/>
    </row>
    <row r="1984" spans="1:5" ht="15">
      <c r="A1984" s="129"/>
      <c r="B1984" s="273"/>
      <c r="C1984" s="98"/>
      <c r="D1984" s="98"/>
      <c r="E1984" s="275"/>
    </row>
    <row r="1985" spans="1:5" ht="15">
      <c r="A1985" s="129"/>
      <c r="B1985" s="273"/>
      <c r="C1985" s="98"/>
      <c r="D1985" s="98"/>
      <c r="E1985" s="275"/>
    </row>
    <row r="1986" spans="1:5" ht="15">
      <c r="A1986" s="129"/>
      <c r="B1986" s="273"/>
      <c r="C1986" s="98"/>
      <c r="D1986" s="98"/>
      <c r="E1986" s="275"/>
    </row>
    <row r="1987" spans="1:5" ht="15">
      <c r="A1987" s="129"/>
      <c r="B1987" s="273"/>
      <c r="C1987" s="98"/>
      <c r="D1987" s="98"/>
      <c r="E1987" s="275"/>
    </row>
    <row r="1988" spans="1:5" ht="15">
      <c r="A1988" s="129"/>
      <c r="B1988" s="273"/>
      <c r="C1988" s="98"/>
      <c r="D1988" s="98"/>
      <c r="E1988" s="275"/>
    </row>
    <row r="1989" spans="1:5" ht="15">
      <c r="A1989" s="129"/>
      <c r="B1989" s="273"/>
      <c r="C1989" s="98"/>
      <c r="D1989" s="98"/>
      <c r="E1989" s="275"/>
    </row>
    <row r="1990" spans="1:5" ht="15">
      <c r="A1990" s="129"/>
      <c r="B1990" s="273"/>
      <c r="C1990" s="98"/>
      <c r="D1990" s="98"/>
      <c r="E1990" s="275"/>
    </row>
    <row r="1991" spans="1:5" ht="15">
      <c r="A1991" s="129"/>
      <c r="B1991" s="273"/>
      <c r="C1991" s="98"/>
      <c r="D1991" s="98"/>
      <c r="E1991" s="275"/>
    </row>
    <row r="1992" spans="1:5" ht="15">
      <c r="A1992" s="129"/>
      <c r="B1992" s="273"/>
      <c r="C1992" s="98"/>
      <c r="D1992" s="98"/>
      <c r="E1992" s="275"/>
    </row>
    <row r="1993" spans="1:5" ht="15">
      <c r="A1993" s="129"/>
      <c r="B1993" s="273"/>
      <c r="C1993" s="98"/>
      <c r="D1993" s="98"/>
      <c r="E1993" s="275"/>
    </row>
    <row r="1994" spans="1:5" ht="15">
      <c r="A1994" s="129"/>
      <c r="B1994" s="273"/>
      <c r="C1994" s="98"/>
      <c r="D1994" s="98"/>
      <c r="E1994" s="275"/>
    </row>
    <row r="1995" spans="1:5" ht="15">
      <c r="A1995" s="129"/>
      <c r="B1995" s="273"/>
      <c r="C1995" s="98"/>
      <c r="D1995" s="98"/>
      <c r="E1995" s="275"/>
    </row>
    <row r="1996" spans="1:5" ht="15">
      <c r="A1996" s="129"/>
      <c r="B1996" s="273"/>
      <c r="C1996" s="98"/>
      <c r="D1996" s="98"/>
      <c r="E1996" s="275"/>
    </row>
    <row r="1997" spans="1:5" ht="15">
      <c r="A1997" s="129"/>
      <c r="B1997" s="273"/>
      <c r="C1997" s="98"/>
      <c r="D1997" s="98"/>
      <c r="E1997" s="275"/>
    </row>
    <row r="1998" spans="1:5" ht="15">
      <c r="A1998" s="129"/>
      <c r="B1998" s="273"/>
      <c r="C1998" s="98"/>
      <c r="D1998" s="98"/>
      <c r="E1998" s="275"/>
    </row>
    <row r="1999" spans="1:5" ht="15">
      <c r="A1999" s="129"/>
      <c r="B1999" s="273"/>
      <c r="C1999" s="98"/>
      <c r="D1999" s="98"/>
      <c r="E1999" s="275"/>
    </row>
    <row r="2000" spans="1:5" ht="15">
      <c r="A2000" s="129"/>
      <c r="B2000" s="273"/>
      <c r="C2000" s="98"/>
      <c r="D2000" s="98"/>
      <c r="E2000" s="275"/>
    </row>
    <row r="2001" spans="1:5" ht="15">
      <c r="A2001" s="129"/>
      <c r="B2001" s="273"/>
      <c r="C2001" s="98"/>
      <c r="D2001" s="98"/>
      <c r="E2001" s="275"/>
    </row>
    <row r="2002" spans="1:5" ht="15">
      <c r="A2002" s="129"/>
      <c r="B2002" s="273"/>
      <c r="C2002" s="98"/>
      <c r="D2002" s="98"/>
      <c r="E2002" s="275"/>
    </row>
    <row r="2003" spans="1:5" ht="15">
      <c r="A2003" s="129"/>
      <c r="B2003" s="273"/>
      <c r="C2003" s="98"/>
      <c r="D2003" s="98"/>
      <c r="E2003" s="275"/>
    </row>
    <row r="2004" spans="1:5" ht="15">
      <c r="A2004" s="129"/>
      <c r="B2004" s="273"/>
      <c r="C2004" s="98"/>
      <c r="D2004" s="98"/>
      <c r="E2004" s="275"/>
    </row>
    <row r="2005" spans="1:5" ht="15">
      <c r="A2005" s="129"/>
      <c r="B2005" s="273"/>
      <c r="C2005" s="98"/>
      <c r="D2005" s="98"/>
      <c r="E2005" s="275"/>
    </row>
    <row r="2006" spans="1:5" ht="13.4" customHeight="1" thickBot="1">
      <c r="A2006" s="130"/>
      <c r="B2006" s="406" t="str">
        <f ca="1">OFFSET(L!$C$1,MATCH("General"&amp;"Cpy",L!$A:$A,0)-1,SL,,)</f>
        <v>© 2025 Responsible Minerals Initiative. All rights reserved.</v>
      </c>
      <c r="C2006" s="406"/>
      <c r="D2006" s="406"/>
      <c r="E2006" s="278"/>
    </row>
    <row r="2007" spans="1:5" ht="14" thickTop="1">
      <c r="D2007" s="280"/>
    </row>
  </sheetData>
  <sheetProtection sheet="1" formatCells="0" formatColumns="0" formatRows="0" insertColumns="0" insertRows="0" insertHyperlinks="0" deleteColumns="0" deleteRows="0" sort="0" autoFilter="0" pivotTables="0"/>
  <customSheetViews>
    <customSheetView guid="{51531B83-BDD7-4890-A744-04812A317369}" scale="70" outlineSymbols="0" zeroValues="0" fitToPage="1">
      <pane xSplit="2" ySplit="5" topLeftCell="C6" activePane="bottomRight" state="frozen"/>
      <selection pane="bottomRight" activeCell="B6" sqref="B6"/>
    </customSheetView>
  </customSheetViews>
  <mergeCells count="3">
    <mergeCell ref="B4:D4"/>
    <mergeCell ref="A1:D1"/>
    <mergeCell ref="B2006:D2006"/>
  </mergeCells>
  <phoneticPr fontId="85" type="noConversion"/>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89" bestFit="1" customWidth="1"/>
    <col min="2" max="2" width="42.84375" style="189" customWidth="1"/>
    <col min="3" max="3" width="63.84375" style="189" customWidth="1"/>
    <col min="4" max="4" width="25.61328125" style="189" customWidth="1"/>
    <col min="5" max="5" width="12.61328125" style="189" customWidth="1"/>
    <col min="6" max="6" width="12.61328125" style="190" customWidth="1"/>
    <col min="7" max="7" width="15.3828125" style="189" customWidth="1"/>
    <col min="8" max="8" width="23.84375" style="189" customWidth="1"/>
    <col min="9" max="9" width="28.15234375" style="189" customWidth="1"/>
    <col min="10" max="10" width="48.23046875" style="189" hidden="1" customWidth="1"/>
    <col min="11" max="11" width="49.69140625" style="189" hidden="1" customWidth="1"/>
    <col min="12" max="16384" width="8.84375" style="189"/>
  </cols>
  <sheetData>
    <row r="1" spans="1:11" ht="168.65" customHeight="1">
      <c r="A1" s="40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07"/>
      <c r="C1" s="407"/>
      <c r="D1" s="407"/>
      <c r="E1" s="407"/>
      <c r="F1" s="407"/>
      <c r="G1" s="407"/>
    </row>
    <row r="2" spans="1:11">
      <c r="A2" s="408"/>
      <c r="B2" s="408"/>
      <c r="C2" s="408"/>
      <c r="D2" s="408"/>
      <c r="E2" s="408"/>
      <c r="F2" s="408"/>
      <c r="G2" s="408"/>
      <c r="H2" s="408"/>
      <c r="I2" s="408"/>
    </row>
    <row r="3" spans="1:11">
      <c r="A3" s="408"/>
      <c r="B3" s="408"/>
      <c r="C3" s="408"/>
      <c r="D3" s="408"/>
      <c r="E3" s="408"/>
      <c r="F3" s="408"/>
      <c r="G3" s="408"/>
      <c r="H3" s="408"/>
      <c r="I3" s="408"/>
    </row>
    <row r="4" spans="1:11" s="192" customFormat="1" ht="5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2"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2"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2"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2"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2"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2"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2"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2"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2"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2"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2"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2"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2"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2"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2"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2"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2"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2"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2"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2"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2"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2"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2"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2"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2"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2"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2"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2"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2"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2"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2"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2"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2"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2"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2"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2"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2"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2"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2"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2"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2"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2"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2"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2"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2"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2"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2"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2"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2"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2"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2"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2"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2"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2"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2"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2"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2"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2"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2"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2"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2"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2"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2"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2"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2"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2"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2"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2"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2"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2"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2"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2"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2"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2"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2"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2"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2"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2"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2"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2"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2"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2"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2"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2"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2"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2"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2"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2"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2"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2"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2"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2"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2"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2"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2"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2"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2"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2"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2"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2"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2"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2"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2"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2"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2"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2"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2"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2"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2"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2"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2"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2"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2"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2"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2"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2"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2"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2"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2"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2"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2"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2"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2"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2"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2"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2"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2"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2"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2"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2"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2"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2"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2"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2"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2"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2"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2"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2"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2"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2"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2"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2"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2"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2"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2"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2"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2"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2"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2"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2"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2"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2"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2"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2"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2"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2"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2"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2"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2"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2"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2"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2"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2"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2"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2"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2"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2"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2"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2"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2"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2"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2"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2"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2"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2"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2"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2"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2"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2"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2"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2"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2"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2"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2"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2"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2"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2"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2"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2"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2"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2"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2"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2"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2"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2"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2"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2"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2"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2"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2"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2"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2"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2"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2"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2"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2"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2"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2"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2"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2"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2"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2"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2"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2"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2"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2"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2"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2"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2"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2"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2"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2"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2"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2"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2"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2"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2"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2"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2"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2"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2"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2"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2"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2"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2"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2"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2"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2"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2"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2"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2"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2"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2"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2"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2"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2"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2"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2"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2"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2"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2"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2"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2"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2"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2"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2"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2"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2"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2"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2"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2"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2"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2"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2"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2"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2"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2"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2"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2"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2"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2"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2"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2"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2"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2"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2"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2"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2"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2"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2"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2"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2"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2"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2"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2"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2"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2"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2"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2"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2"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2"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2"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2"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2"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2"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2"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2"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2"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2"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2"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2"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2"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2"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2"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2"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2"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2"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2"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2"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2"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2"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2"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2"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2"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2"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2"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2"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2"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2"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2"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2"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2"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2"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2"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2"/>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2"/>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2" t="s">
        <v>15709</v>
      </c>
      <c r="I598" s="282"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2" t="s">
        <v>15659</v>
      </c>
      <c r="I601" s="282"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2" t="s">
        <v>15659</v>
      </c>
      <c r="I602" s="282"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2" t="s">
        <v>1784</v>
      </c>
      <c r="I603" s="282"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2" t="s">
        <v>1779</v>
      </c>
      <c r="I604" s="282"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2" t="s">
        <v>15708</v>
      </c>
      <c r="I605" s="282"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2" t="s">
        <v>13740</v>
      </c>
      <c r="I606" s="282"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2" t="s">
        <v>15660</v>
      </c>
      <c r="I607" s="282"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2" t="s">
        <v>15318</v>
      </c>
      <c r="I608" s="282"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2" t="s">
        <v>15661</v>
      </c>
      <c r="I609" s="282"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2" t="s">
        <v>15662</v>
      </c>
      <c r="I610" s="282"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2" t="s">
        <v>1794</v>
      </c>
      <c r="I611" s="282"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sheet="1" formatCells="0" formatColumns="0" formatRows="0" insertColumns="0" insertRows="0" insertHyperlinks="0" deleteColumns="0" deleteRows="0" sort="0" autoFilter="0" pivotTables="0"/>
  <autoFilter ref="A4:I582" xr:uid="{00000000-0009-0000-0000-000007000000}"/>
  <customSheetViews>
    <customSheetView guid="{51531B83-BDD7-4890-A744-04812A317369}" scale="85" outlineSymbols="0" zeroValues="0" hiddenColumns="1">
      <pane ySplit="4" topLeftCell="A278" activePane="bottomLeft" state="frozen"/>
      <selection pane="bottomLeft" activeCell="B279" sqref="B279"/>
    </customSheetView>
  </customSheetViews>
  <mergeCells count="2">
    <mergeCell ref="A1:G1"/>
    <mergeCell ref="A2:I3"/>
  </mergeCells>
  <phoneticPr fontId="85" type="noConversion"/>
  <conditionalFormatting sqref="J5:J641">
    <cfRule type="cellIs" dxfId="0" priority="1" stopIfTrue="1" operator="equal">
      <formula>"Yes"</formula>
    </cfRule>
  </conditionalFormatting>
  <pageMargins left="0.7" right="0.7" top="0.75" bottom="0.75" header="0.3" footer="0.3"/>
  <pageSetup fitToHeight="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4375" defaultRowHeight="13.5"/>
  <cols>
    <col min="1" max="1" width="14.61328125" style="155" customWidth="1"/>
    <col min="2" max="2" width="14" style="155" customWidth="1"/>
    <col min="3" max="3" width="6.15234375" style="155" customWidth="1"/>
    <col min="4" max="4" width="56.23046875" style="155" customWidth="1"/>
    <col min="5" max="5" width="53.69140625" style="233" customWidth="1"/>
    <col min="6" max="6" width="54.15234375" style="155" customWidth="1"/>
    <col min="7" max="7" width="68.23046875" style="155" customWidth="1"/>
    <col min="8" max="8" width="49.23046875" style="155" customWidth="1"/>
    <col min="9" max="9" width="51.61328125" style="155" customWidth="1"/>
    <col min="10" max="10" width="50.23046875" style="155" customWidth="1"/>
    <col min="11" max="11" width="51.84375" customWidth="1"/>
    <col min="12" max="12" width="66.84375" style="256" customWidth="1"/>
    <col min="13" max="13" width="46.15234375" style="109" customWidth="1"/>
    <col min="14" max="15" width="8.84375" style="109" customWidth="1"/>
    <col min="16" max="16384" width="8.843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1">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37.5">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0.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7">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40.5">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0.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0.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0.5">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67.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27">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81">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27">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67.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0.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0.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48.5">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1.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40.5">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377">
      <c r="A27" s="155" t="str">
        <f t="shared" si="1"/>
        <v>InstructionsA28</v>
      </c>
      <c r="B27" s="155" t="s">
        <v>517</v>
      </c>
      <c r="C27" s="155" t="s">
        <v>963</v>
      </c>
      <c r="D27" s="112" t="s">
        <v>12365</v>
      </c>
      <c r="E27" s="259" t="s">
        <v>14012</v>
      </c>
      <c r="F27" s="263"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38">
      <c r="A31" s="155" t="str">
        <f t="shared" si="3"/>
        <v>InstructionsA32</v>
      </c>
      <c r="B31" s="155" t="s">
        <v>517</v>
      </c>
      <c r="C31" s="155" t="s">
        <v>1163</v>
      </c>
      <c r="D31" s="112" t="s">
        <v>13891</v>
      </c>
      <c r="E31" s="259" t="s">
        <v>14014</v>
      </c>
      <c r="F31" s="265" t="s">
        <v>14113</v>
      </c>
      <c r="G31" s="268" t="s">
        <v>15006</v>
      </c>
      <c r="H31" s="240" t="s">
        <v>14333</v>
      </c>
      <c r="I31" s="234" t="s">
        <v>14384</v>
      </c>
      <c r="J31" s="234" t="s">
        <v>13892</v>
      </c>
      <c r="K31" s="241" t="s">
        <v>14436</v>
      </c>
      <c r="L31" s="234" t="s">
        <v>14489</v>
      </c>
      <c r="M31" s="234" t="s">
        <v>14552</v>
      </c>
    </row>
    <row r="32" spans="1:13" ht="116">
      <c r="A32" s="155" t="str">
        <f t="shared" si="3"/>
        <v>InstructionsA33</v>
      </c>
      <c r="B32" s="155" t="s">
        <v>517</v>
      </c>
      <c r="C32" s="155" t="s">
        <v>1164</v>
      </c>
      <c r="D32" s="112" t="s">
        <v>13893</v>
      </c>
      <c r="E32" s="214" t="s">
        <v>14015</v>
      </c>
      <c r="F32" s="265" t="s">
        <v>14114</v>
      </c>
      <c r="G32" s="268" t="s">
        <v>15007</v>
      </c>
      <c r="H32" s="240" t="s">
        <v>13894</v>
      </c>
      <c r="I32" s="234" t="s">
        <v>13895</v>
      </c>
      <c r="J32" s="234" t="s">
        <v>13896</v>
      </c>
      <c r="K32" s="241" t="s">
        <v>13897</v>
      </c>
      <c r="L32" s="234" t="s">
        <v>14490</v>
      </c>
      <c r="M32" s="234" t="s">
        <v>13898</v>
      </c>
    </row>
    <row r="33" spans="1:13" ht="101.5">
      <c r="A33" s="155" t="str">
        <f t="shared" si="3"/>
        <v>InstructionsA34</v>
      </c>
      <c r="B33" s="155" t="s">
        <v>517</v>
      </c>
      <c r="C33" s="155" t="s">
        <v>1165</v>
      </c>
      <c r="D33" s="112" t="s">
        <v>13899</v>
      </c>
      <c r="E33" s="259" t="s">
        <v>13900</v>
      </c>
      <c r="F33" s="265" t="s">
        <v>14115</v>
      </c>
      <c r="G33" s="268" t="s">
        <v>15008</v>
      </c>
      <c r="H33" s="240" t="s">
        <v>13901</v>
      </c>
      <c r="I33" s="234" t="s">
        <v>14997</v>
      </c>
      <c r="J33" s="234" t="s">
        <v>13902</v>
      </c>
      <c r="K33" s="241" t="s">
        <v>15328</v>
      </c>
      <c r="L33" s="234" t="s">
        <v>13903</v>
      </c>
      <c r="M33" s="234" t="s">
        <v>13904</v>
      </c>
    </row>
    <row r="34" spans="1:13" ht="40.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58">
      <c r="A35" s="155" t="str">
        <f t="shared" si="3"/>
        <v>InstructionsA37</v>
      </c>
      <c r="B35" s="155" t="s">
        <v>517</v>
      </c>
      <c r="C35" s="155" t="s">
        <v>1166</v>
      </c>
      <c r="D35" s="155" t="s">
        <v>13887</v>
      </c>
      <c r="E35" s="214" t="s">
        <v>14016</v>
      </c>
      <c r="F35" s="265" t="s">
        <v>14117</v>
      </c>
      <c r="G35" s="269"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94.5">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08">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01.5">
      <c r="A39" s="155" t="str">
        <f t="shared" si="3"/>
        <v>InstructionsA41</v>
      </c>
      <c r="B39" s="155" t="s">
        <v>517</v>
      </c>
      <c r="C39" s="155" t="s">
        <v>964</v>
      </c>
      <c r="D39" s="112" t="s">
        <v>13931</v>
      </c>
      <c r="E39" s="214" t="s">
        <v>14019</v>
      </c>
      <c r="F39" s="263" t="s">
        <v>14120</v>
      </c>
      <c r="G39" s="234" t="s">
        <v>15011</v>
      </c>
      <c r="H39" s="234" t="s">
        <v>14337</v>
      </c>
      <c r="I39" s="234" t="s">
        <v>14387</v>
      </c>
      <c r="J39" s="234" t="s">
        <v>15092</v>
      </c>
      <c r="K39" s="241" t="s">
        <v>14440</v>
      </c>
      <c r="L39" s="234" t="s">
        <v>14495</v>
      </c>
      <c r="M39" s="234" t="s">
        <v>14556</v>
      </c>
    </row>
    <row r="40" spans="1:13" ht="351">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03">
      <c r="A41" s="155" t="str">
        <f t="shared" si="3"/>
        <v>InstructionsA43</v>
      </c>
      <c r="B41" s="155" t="s">
        <v>517</v>
      </c>
      <c r="C41" s="155" t="s">
        <v>1170</v>
      </c>
      <c r="D41" s="112" t="s">
        <v>13915</v>
      </c>
      <c r="E41" s="259" t="s">
        <v>14021</v>
      </c>
      <c r="F41" s="263" t="s">
        <v>14121</v>
      </c>
      <c r="G41" s="234" t="s">
        <v>15013</v>
      </c>
      <c r="H41" s="240" t="s">
        <v>14338</v>
      </c>
      <c r="I41" s="234" t="s">
        <v>14388</v>
      </c>
      <c r="J41" s="234" t="s">
        <v>13916</v>
      </c>
      <c r="K41" s="241" t="s">
        <v>14441</v>
      </c>
      <c r="L41" s="234" t="s">
        <v>14496</v>
      </c>
      <c r="M41" s="234" t="s">
        <v>14557</v>
      </c>
    </row>
    <row r="42" spans="1:13" ht="188.5">
      <c r="A42" s="155" t="str">
        <f t="shared" si="3"/>
        <v>InstructionsA44</v>
      </c>
      <c r="B42" s="155" t="s">
        <v>517</v>
      </c>
      <c r="C42" s="155" t="s">
        <v>1171</v>
      </c>
      <c r="D42" s="155" t="s">
        <v>13917</v>
      </c>
      <c r="E42" s="259" t="s">
        <v>14022</v>
      </c>
      <c r="F42" s="263" t="s">
        <v>14122</v>
      </c>
      <c r="G42" s="234" t="s">
        <v>14283</v>
      </c>
      <c r="H42" s="240" t="s">
        <v>14339</v>
      </c>
      <c r="I42" s="234" t="s">
        <v>14389</v>
      </c>
      <c r="J42" s="234" t="s">
        <v>13918</v>
      </c>
      <c r="K42" s="241" t="s">
        <v>14442</v>
      </c>
      <c r="L42" s="234" t="s">
        <v>14497</v>
      </c>
      <c r="M42" s="234" t="s">
        <v>14558</v>
      </c>
    </row>
    <row r="43" spans="1:13" ht="87">
      <c r="A43" s="155" t="str">
        <f t="shared" si="3"/>
        <v>InstructionsA45</v>
      </c>
      <c r="B43" s="155" t="s">
        <v>517</v>
      </c>
      <c r="C43" s="155" t="s">
        <v>1172</v>
      </c>
      <c r="D43" s="155" t="s">
        <v>13919</v>
      </c>
      <c r="E43" s="259" t="s">
        <v>13920</v>
      </c>
      <c r="F43" s="263"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0.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7">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87">
      <c r="A47" s="155" t="str">
        <f t="shared" si="3"/>
        <v>InstructionsA50</v>
      </c>
      <c r="B47" s="155" t="s">
        <v>517</v>
      </c>
      <c r="C47" s="155" t="s">
        <v>1175</v>
      </c>
      <c r="D47" s="155" t="s">
        <v>12372</v>
      </c>
      <c r="E47" s="259" t="s">
        <v>14024</v>
      </c>
      <c r="F47" s="263" t="s">
        <v>14127</v>
      </c>
      <c r="G47" s="234" t="s">
        <v>14287</v>
      </c>
      <c r="H47" s="240" t="s">
        <v>14343</v>
      </c>
      <c r="I47" s="240" t="s">
        <v>14393</v>
      </c>
      <c r="J47" s="234" t="s">
        <v>15094</v>
      </c>
      <c r="K47" s="241" t="s">
        <v>14446</v>
      </c>
      <c r="L47" s="234" t="s">
        <v>14501</v>
      </c>
      <c r="M47" s="240" t="s">
        <v>14563</v>
      </c>
    </row>
    <row r="48" spans="1:13" ht="67.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4">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30.5">
      <c r="A50" s="155" t="str">
        <f t="shared" si="4"/>
        <v>InstructionsA53</v>
      </c>
      <c r="B50" s="155" t="s">
        <v>517</v>
      </c>
      <c r="C50" s="155" t="s">
        <v>1178</v>
      </c>
      <c r="D50" s="155" t="s">
        <v>12371</v>
      </c>
      <c r="E50" s="259" t="s">
        <v>13232</v>
      </c>
      <c r="F50" s="263" t="s">
        <v>14130</v>
      </c>
      <c r="G50" s="240" t="s">
        <v>14289</v>
      </c>
      <c r="H50" s="240" t="s">
        <v>12383</v>
      </c>
      <c r="I50" s="240" t="s">
        <v>14395</v>
      </c>
      <c r="J50" s="234" t="s">
        <v>15097</v>
      </c>
      <c r="K50" s="241" t="s">
        <v>14448</v>
      </c>
      <c r="L50" s="234" t="s">
        <v>13361</v>
      </c>
      <c r="M50" s="240" t="s">
        <v>14564</v>
      </c>
    </row>
    <row r="51" spans="1:13" ht="67.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81">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08">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67.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3.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3.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4">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24">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81">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62">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189">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01.5">
      <c r="A62" s="155" t="str">
        <f t="shared" si="4"/>
        <v>InstructionsA65</v>
      </c>
      <c r="B62" s="155" t="s">
        <v>517</v>
      </c>
      <c r="C62" s="155" t="s">
        <v>621</v>
      </c>
      <c r="D62" s="155" t="s">
        <v>12353</v>
      </c>
      <c r="E62" s="155" t="s">
        <v>14034</v>
      </c>
      <c r="F62" s="263" t="s">
        <v>14141</v>
      </c>
      <c r="G62" s="240" t="s">
        <v>14292</v>
      </c>
      <c r="H62" s="240" t="s">
        <v>14346</v>
      </c>
      <c r="I62" s="240" t="s">
        <v>14396</v>
      </c>
      <c r="J62" s="234" t="s">
        <v>15109</v>
      </c>
      <c r="K62" s="241" t="s">
        <v>14451</v>
      </c>
      <c r="L62" s="234" t="s">
        <v>14506</v>
      </c>
      <c r="M62" s="240" t="s">
        <v>14567</v>
      </c>
    </row>
    <row r="63" spans="1:13" ht="40.5">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189">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27">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297">
      <c r="A66" s="155" t="str">
        <f t="shared" si="4"/>
        <v>InstructionsA69</v>
      </c>
      <c r="B66" s="155" t="s">
        <v>517</v>
      </c>
      <c r="C66" s="155" t="s">
        <v>628</v>
      </c>
      <c r="D66" s="155" t="s">
        <v>13104</v>
      </c>
      <c r="E66" s="258" t="s">
        <v>13235</v>
      </c>
      <c r="F66" s="155" t="s">
        <v>14145</v>
      </c>
      <c r="G66" s="270" t="s">
        <v>13407</v>
      </c>
      <c r="H66" s="143" t="s">
        <v>13354</v>
      </c>
      <c r="I66" s="155" t="s">
        <v>14398</v>
      </c>
      <c r="J66" s="155" t="s">
        <v>13382</v>
      </c>
      <c r="K66" s="232" t="s">
        <v>13204</v>
      </c>
      <c r="L66" s="238" t="s">
        <v>13362</v>
      </c>
      <c r="M66" s="155" t="s">
        <v>13346</v>
      </c>
    </row>
    <row r="67" spans="1:15" ht="148.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35">
      <c r="A68" s="155" t="str">
        <f t="shared" si="4"/>
        <v>InstructionsA71</v>
      </c>
      <c r="B68" s="155" t="s">
        <v>517</v>
      </c>
      <c r="C68" s="155" t="s">
        <v>629</v>
      </c>
      <c r="D68" s="155" t="s">
        <v>13102</v>
      </c>
      <c r="E68" s="258" t="s">
        <v>14037</v>
      </c>
      <c r="F68" s="155" t="s">
        <v>14147</v>
      </c>
      <c r="G68" s="270" t="s">
        <v>13408</v>
      </c>
      <c r="H68" s="143" t="s">
        <v>13356</v>
      </c>
      <c r="I68" s="155" t="s">
        <v>13394</v>
      </c>
      <c r="J68" s="155" t="s">
        <v>13384</v>
      </c>
      <c r="K68" s="232" t="s">
        <v>13206</v>
      </c>
      <c r="L68" s="238" t="s">
        <v>13364</v>
      </c>
      <c r="M68" s="155" t="s">
        <v>13348</v>
      </c>
    </row>
    <row r="69" spans="1:15" ht="297">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94.5">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40.5">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7">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81">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7">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0.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7">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7">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7">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7">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7">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7">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7">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7">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7">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7">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1">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89">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21.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48.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67.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3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08">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3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29.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08">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1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0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7">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67.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7">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35">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08">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256.5">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243">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7">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3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81">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02.5">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189">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175.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7">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7">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40.5">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43.5">
      <c r="A137" s="155" t="str">
        <f t="shared" si="9"/>
        <v>DeclarationB6</v>
      </c>
      <c r="B137" s="155" t="s">
        <v>961</v>
      </c>
      <c r="C137" s="155" t="s">
        <v>922</v>
      </c>
      <c r="D137" s="155" t="s">
        <v>12339</v>
      </c>
      <c r="E137" s="155" t="s">
        <v>14042</v>
      </c>
      <c r="F137" s="263" t="s">
        <v>14198</v>
      </c>
      <c r="G137" s="240" t="s">
        <v>14308</v>
      </c>
      <c r="H137" s="234" t="s">
        <v>14355</v>
      </c>
      <c r="I137" s="240" t="s">
        <v>14404</v>
      </c>
      <c r="J137" s="240" t="s">
        <v>14726</v>
      </c>
      <c r="K137" s="241" t="s">
        <v>14457</v>
      </c>
      <c r="L137" s="234" t="s">
        <v>13371</v>
      </c>
      <c r="M137" s="240" t="s">
        <v>14586</v>
      </c>
    </row>
    <row r="138" spans="1:13" ht="54">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7">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7">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7">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7">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7">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7">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27">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29">
      <c r="A158" s="155" t="str">
        <f t="shared" si="10"/>
        <v>DeclarationB25</v>
      </c>
      <c r="B158" s="155" t="s">
        <v>961</v>
      </c>
      <c r="C158" s="155" t="s">
        <v>463</v>
      </c>
      <c r="D158" s="112" t="s">
        <v>12364</v>
      </c>
      <c r="E158" s="214" t="s">
        <v>13286</v>
      </c>
      <c r="F158" s="263" t="s">
        <v>14216</v>
      </c>
      <c r="G158" s="240" t="s">
        <v>14309</v>
      </c>
      <c r="H158" s="240" t="s">
        <v>14356</v>
      </c>
      <c r="I158" s="240" t="s">
        <v>14405</v>
      </c>
      <c r="J158" s="240" t="s">
        <v>14727</v>
      </c>
      <c r="K158" s="241" t="s">
        <v>14458</v>
      </c>
      <c r="L158" s="234" t="s">
        <v>13374</v>
      </c>
      <c r="M158" s="240" t="s">
        <v>14604</v>
      </c>
    </row>
    <row r="159" spans="1:13" ht="14.5">
      <c r="A159" s="155" t="str">
        <f t="shared" si="10"/>
        <v>DeclarationB31</v>
      </c>
      <c r="B159" s="155" t="s">
        <v>961</v>
      </c>
      <c r="C159" s="155" t="s">
        <v>464</v>
      </c>
      <c r="D159" s="112" t="s">
        <v>12394</v>
      </c>
      <c r="E159" s="214" t="s">
        <v>12395</v>
      </c>
      <c r="F159" s="263" t="s">
        <v>14217</v>
      </c>
      <c r="G159" s="234" t="s">
        <v>12396</v>
      </c>
      <c r="H159" s="240" t="s">
        <v>14357</v>
      </c>
      <c r="I159" s="234" t="s">
        <v>12397</v>
      </c>
      <c r="J159" s="234" t="s">
        <v>12398</v>
      </c>
      <c r="K159" s="241" t="s">
        <v>12399</v>
      </c>
      <c r="L159" s="234" t="s">
        <v>12400</v>
      </c>
      <c r="M159" s="234" t="s">
        <v>12401</v>
      </c>
    </row>
    <row r="160" spans="1:13" ht="40.5">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40.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0.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29">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29">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40.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7">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7">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67.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4">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27">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29">
      <c r="A171" s="155" t="str">
        <f t="shared" si="12"/>
        <v>DeclarationB83</v>
      </c>
      <c r="B171" s="155" t="s">
        <v>961</v>
      </c>
      <c r="C171" s="155" t="s">
        <v>471</v>
      </c>
      <c r="D171" s="112" t="s">
        <v>13847</v>
      </c>
      <c r="E171" s="259" t="s">
        <v>13848</v>
      </c>
      <c r="F171" s="263" t="s">
        <v>14225</v>
      </c>
      <c r="G171" s="234" t="s">
        <v>13849</v>
      </c>
      <c r="H171" s="234" t="s">
        <v>13850</v>
      </c>
      <c r="I171" s="234" t="s">
        <v>13851</v>
      </c>
      <c r="J171" s="234" t="s">
        <v>13852</v>
      </c>
      <c r="K171" s="241" t="s">
        <v>13853</v>
      </c>
      <c r="L171" s="234" t="s">
        <v>13854</v>
      </c>
      <c r="M171" s="234" t="s">
        <v>13855</v>
      </c>
    </row>
    <row r="172" spans="1:13" ht="40.5">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27">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29">
      <c r="A174" s="155" t="str">
        <f t="shared" si="12"/>
        <v>DeclarationB89</v>
      </c>
      <c r="B174" s="155" t="s">
        <v>961</v>
      </c>
      <c r="C174" s="155" t="s">
        <v>13801</v>
      </c>
      <c r="D174" s="155" t="s">
        <v>13954</v>
      </c>
      <c r="E174" s="262" t="s">
        <v>14854</v>
      </c>
      <c r="F174" s="263" t="s">
        <v>14896</v>
      </c>
      <c r="G174" s="262" t="s">
        <v>14855</v>
      </c>
      <c r="H174" s="262" t="s">
        <v>14856</v>
      </c>
      <c r="I174" s="262" t="s">
        <v>14857</v>
      </c>
      <c r="J174" s="262" t="s">
        <v>14858</v>
      </c>
      <c r="K174" s="262" t="s">
        <v>14859</v>
      </c>
      <c r="L174" s="262" t="s">
        <v>14860</v>
      </c>
      <c r="M174" s="262" t="s">
        <v>14861</v>
      </c>
    </row>
    <row r="175" spans="1:13">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14.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14.5">
      <c r="A195" s="155" t="str">
        <f t="shared" si="12"/>
        <v>DeclarationB100</v>
      </c>
      <c r="B195" s="155" t="s">
        <v>961</v>
      </c>
      <c r="C195" s="155" t="s">
        <v>12346</v>
      </c>
      <c r="D195" s="205" t="s">
        <v>2432</v>
      </c>
      <c r="E195" s="233" t="s">
        <v>13296</v>
      </c>
      <c r="F195" s="264" t="s">
        <v>14236</v>
      </c>
      <c r="G195" s="245" t="s">
        <v>14312</v>
      </c>
      <c r="H195" s="246" t="s">
        <v>12384</v>
      </c>
      <c r="I195" s="245" t="s">
        <v>14410</v>
      </c>
      <c r="J195" s="245" t="s">
        <v>14730</v>
      </c>
      <c r="K195" s="247" t="s">
        <v>14463</v>
      </c>
      <c r="L195" s="246" t="s">
        <v>12390</v>
      </c>
      <c r="M195" s="246" t="s">
        <v>12389</v>
      </c>
    </row>
    <row r="196" spans="1:13" ht="14.5">
      <c r="A196" s="155" t="str">
        <f t="shared" si="12"/>
        <v>DeclarationB101</v>
      </c>
      <c r="B196" s="155" t="s">
        <v>961</v>
      </c>
      <c r="C196" s="155" t="s">
        <v>12347</v>
      </c>
      <c r="D196" s="205" t="s">
        <v>2433</v>
      </c>
      <c r="E196" s="233" t="s">
        <v>13297</v>
      </c>
      <c r="F196" s="264" t="s">
        <v>14237</v>
      </c>
      <c r="G196" s="245" t="s">
        <v>14313</v>
      </c>
      <c r="H196" s="246" t="s">
        <v>12385</v>
      </c>
      <c r="I196" s="245" t="s">
        <v>14411</v>
      </c>
      <c r="J196" s="245" t="s">
        <v>14731</v>
      </c>
      <c r="K196" s="247" t="s">
        <v>14464</v>
      </c>
      <c r="L196" s="248" t="s">
        <v>13375</v>
      </c>
      <c r="M196" s="245" t="s">
        <v>14621</v>
      </c>
    </row>
    <row r="197" spans="1:13" ht="14.5">
      <c r="A197" s="155" t="str">
        <f t="shared" si="12"/>
        <v>DeclarationB102</v>
      </c>
      <c r="B197" s="155" t="s">
        <v>961</v>
      </c>
      <c r="C197" s="155" t="s">
        <v>12348</v>
      </c>
      <c r="D197" s="205" t="s">
        <v>2434</v>
      </c>
      <c r="E197" s="233" t="s">
        <v>13298</v>
      </c>
      <c r="F197" s="264" t="s">
        <v>14238</v>
      </c>
      <c r="G197" s="245" t="s">
        <v>14314</v>
      </c>
      <c r="H197" s="246" t="s">
        <v>12386</v>
      </c>
      <c r="I197" s="245" t="s">
        <v>14412</v>
      </c>
      <c r="J197" s="245" t="s">
        <v>14732</v>
      </c>
      <c r="K197" s="247" t="s">
        <v>14465</v>
      </c>
      <c r="L197" s="248" t="s">
        <v>13376</v>
      </c>
      <c r="M197" s="245" t="s">
        <v>14622</v>
      </c>
    </row>
    <row r="198" spans="1:13" ht="14.5">
      <c r="A198" s="155" t="str">
        <f t="shared" si="12"/>
        <v>DeclarationB103</v>
      </c>
      <c r="B198" s="155" t="s">
        <v>961</v>
      </c>
      <c r="C198" s="155" t="s">
        <v>12349</v>
      </c>
      <c r="D198" s="205" t="s">
        <v>2435</v>
      </c>
      <c r="E198" s="233" t="s">
        <v>13299</v>
      </c>
      <c r="F198" s="264" t="s">
        <v>14239</v>
      </c>
      <c r="G198" s="245" t="s">
        <v>14315</v>
      </c>
      <c r="H198" s="245" t="s">
        <v>14362</v>
      </c>
      <c r="I198" s="245" t="s">
        <v>14413</v>
      </c>
      <c r="J198" s="245" t="s">
        <v>14733</v>
      </c>
      <c r="K198" s="247" t="s">
        <v>14466</v>
      </c>
      <c r="L198" s="248" t="s">
        <v>13377</v>
      </c>
      <c r="M198" s="245" t="s">
        <v>14623</v>
      </c>
    </row>
    <row r="199" spans="1:13">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14.5">
      <c r="A200" s="155" t="str">
        <f t="shared" si="12"/>
        <v>DeclarationB105</v>
      </c>
      <c r="B200" s="155" t="s">
        <v>961</v>
      </c>
      <c r="C200" s="155" t="s">
        <v>13874</v>
      </c>
      <c r="D200" s="206" t="s">
        <v>12340</v>
      </c>
      <c r="E200" s="214" t="s">
        <v>14048</v>
      </c>
      <c r="F200" s="263" t="s">
        <v>14241</v>
      </c>
      <c r="G200" s="240" t="s">
        <v>14316</v>
      </c>
      <c r="H200" s="240" t="s">
        <v>14363</v>
      </c>
      <c r="I200" s="240" t="s">
        <v>14414</v>
      </c>
      <c r="J200" s="240" t="s">
        <v>14734</v>
      </c>
      <c r="K200" s="241" t="s">
        <v>14467</v>
      </c>
      <c r="L200" s="234" t="s">
        <v>12387</v>
      </c>
      <c r="M200" s="240" t="s">
        <v>14625</v>
      </c>
    </row>
    <row r="201" spans="1:13" ht="14.5">
      <c r="A201" s="155" t="str">
        <f t="shared" si="12"/>
        <v>DeclarationB106</v>
      </c>
      <c r="B201" s="155" t="s">
        <v>961</v>
      </c>
      <c r="C201" s="155" t="s">
        <v>13875</v>
      </c>
      <c r="D201" s="206" t="s">
        <v>12341</v>
      </c>
      <c r="E201" s="214" t="s">
        <v>14049</v>
      </c>
      <c r="F201" s="263" t="s">
        <v>14242</v>
      </c>
      <c r="G201" s="240" t="s">
        <v>14317</v>
      </c>
      <c r="H201" s="240" t="s">
        <v>14364</v>
      </c>
      <c r="I201" s="240" t="s">
        <v>14415</v>
      </c>
      <c r="J201" s="240" t="s">
        <v>14735</v>
      </c>
      <c r="K201" s="241" t="s">
        <v>14468</v>
      </c>
      <c r="L201" s="234" t="s">
        <v>12388</v>
      </c>
      <c r="M201" s="240" t="s">
        <v>14626</v>
      </c>
    </row>
    <row r="202" spans="1:13" ht="14.5">
      <c r="A202" s="155" t="str">
        <f t="shared" si="12"/>
        <v>DeclarationB107</v>
      </c>
      <c r="B202" s="155" t="s">
        <v>961</v>
      </c>
      <c r="C202" s="155" t="s">
        <v>13876</v>
      </c>
      <c r="D202" s="206" t="s">
        <v>476</v>
      </c>
      <c r="E202" s="214" t="s">
        <v>13294</v>
      </c>
      <c r="F202" s="263" t="s">
        <v>14243</v>
      </c>
      <c r="G202" s="240" t="s">
        <v>14318</v>
      </c>
      <c r="H202" s="240" t="s">
        <v>14365</v>
      </c>
      <c r="I202" s="240" t="s">
        <v>14416</v>
      </c>
      <c r="J202" s="240" t="s">
        <v>14736</v>
      </c>
      <c r="K202" s="241" t="s">
        <v>14318</v>
      </c>
      <c r="L202" s="249" t="s">
        <v>14517</v>
      </c>
      <c r="M202" s="240" t="s">
        <v>14627</v>
      </c>
    </row>
    <row r="203" spans="1:13">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14.5">
      <c r="A206" s="155" t="str">
        <f t="shared" ref="A206" si="13">B206&amp;C206</f>
        <v>DeclarationB111</v>
      </c>
      <c r="B206" s="155" t="s">
        <v>961</v>
      </c>
      <c r="C206" s="155" t="s">
        <v>13881</v>
      </c>
      <c r="D206" s="206" t="s">
        <v>476</v>
      </c>
      <c r="E206" s="214" t="s">
        <v>13294</v>
      </c>
      <c r="F206" s="263"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3" t="s">
        <v>14877</v>
      </c>
      <c r="G207" s="240" t="s">
        <v>14319</v>
      </c>
      <c r="H207" s="240" t="s">
        <v>14878</v>
      </c>
      <c r="I207" s="240" t="s">
        <v>14879</v>
      </c>
      <c r="J207" s="240" t="s">
        <v>13390</v>
      </c>
      <c r="K207" s="241" t="s">
        <v>14880</v>
      </c>
      <c r="L207" s="250" t="s">
        <v>14881</v>
      </c>
      <c r="M207" s="240" t="s">
        <v>14631</v>
      </c>
    </row>
    <row r="208" spans="1:13" ht="27">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7">
      <c r="A209" s="155" t="str">
        <f t="shared" si="15"/>
        <v>Smelter Look-upB4</v>
      </c>
      <c r="B209" s="155" t="s">
        <v>12370</v>
      </c>
      <c r="C209" s="155" t="s">
        <v>920</v>
      </c>
      <c r="D209" s="155" t="s">
        <v>12368</v>
      </c>
      <c r="E209" s="214" t="s">
        <v>13838</v>
      </c>
      <c r="F209" s="263" t="s">
        <v>14247</v>
      </c>
      <c r="G209" s="240" t="s">
        <v>14320</v>
      </c>
      <c r="H209" s="240" t="s">
        <v>14369</v>
      </c>
      <c r="I209" s="240" t="s">
        <v>14420</v>
      </c>
      <c r="J209" s="234" t="s">
        <v>15118</v>
      </c>
      <c r="K209" s="241" t="s">
        <v>14472</v>
      </c>
      <c r="L209" s="234" t="s">
        <v>13378</v>
      </c>
      <c r="M209" s="240" t="s">
        <v>14632</v>
      </c>
    </row>
    <row r="210" spans="1:13" ht="27">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7">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7">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7">
      <c r="A213" s="155" t="str">
        <f t="shared" si="15"/>
        <v>Smelter Look-upE4</v>
      </c>
      <c r="B213" s="155" t="s">
        <v>12370</v>
      </c>
      <c r="C213" s="155" t="s">
        <v>1253</v>
      </c>
      <c r="D213" s="155" t="s">
        <v>12366</v>
      </c>
      <c r="E213" s="214" t="s">
        <v>14054</v>
      </c>
      <c r="F213" s="263" t="s">
        <v>14251</v>
      </c>
      <c r="G213" s="240" t="s">
        <v>572</v>
      </c>
      <c r="H213" s="240" t="s">
        <v>14370</v>
      </c>
      <c r="I213" s="240" t="s">
        <v>14421</v>
      </c>
      <c r="J213" s="234" t="s">
        <v>15119</v>
      </c>
      <c r="K213" s="241" t="s">
        <v>14473</v>
      </c>
      <c r="L213" s="234" t="s">
        <v>13379</v>
      </c>
      <c r="M213" s="240" t="s">
        <v>14636</v>
      </c>
    </row>
    <row r="214" spans="1:13" ht="27">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3"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3"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0.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0.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4">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27">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0.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6">
      <c r="A235" s="155" t="str">
        <f t="shared" si="16"/>
        <v>Smelter ListB3</v>
      </c>
      <c r="B235" s="155" t="s">
        <v>1205</v>
      </c>
      <c r="C235" s="155" t="s">
        <v>919</v>
      </c>
      <c r="D235" s="252" t="s">
        <v>13201</v>
      </c>
      <c r="E235" s="155" t="s">
        <v>14057</v>
      </c>
      <c r="F235" s="263"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4">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7">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27">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7">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7">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27">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7">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0.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40.5">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27">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0.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0.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27">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0.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4">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4">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4">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4">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67.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67.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67.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67.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54">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54">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54">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54">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54">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54">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54">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54">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40.5">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4">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4">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4">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0.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0.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0.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0.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4">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54">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4">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4.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40.5">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40.5">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0.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40.5">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40.5">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40.5">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7">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1">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7">
      <c r="A321" s="155" t="s">
        <v>807</v>
      </c>
      <c r="D321" s="155" t="s">
        <v>294</v>
      </c>
      <c r="E321" s="213" t="s">
        <v>13340</v>
      </c>
      <c r="F321" s="155" t="s">
        <v>302</v>
      </c>
      <c r="G321" s="271" t="s">
        <v>299</v>
      </c>
      <c r="H321" s="155" t="s">
        <v>123</v>
      </c>
      <c r="I321" s="155" t="s">
        <v>251</v>
      </c>
      <c r="J321" s="155" t="s">
        <v>1322</v>
      </c>
      <c r="K321" s="155" t="s">
        <v>116</v>
      </c>
      <c r="L321" s="255" t="s">
        <v>297</v>
      </c>
      <c r="M321" s="155" t="s">
        <v>14706</v>
      </c>
    </row>
    <row r="322" spans="1:13" ht="27">
      <c r="A322" s="155" t="s">
        <v>807</v>
      </c>
      <c r="D322" s="155" t="s">
        <v>295</v>
      </c>
      <c r="E322" s="213" t="s">
        <v>13341</v>
      </c>
      <c r="F322" s="155" t="s">
        <v>303</v>
      </c>
      <c r="G322" s="271" t="s">
        <v>15086</v>
      </c>
      <c r="H322" s="155" t="s">
        <v>124</v>
      </c>
      <c r="I322" s="155" t="s">
        <v>252</v>
      </c>
      <c r="J322" s="155" t="s">
        <v>1338</v>
      </c>
      <c r="K322" s="155" t="s">
        <v>117</v>
      </c>
      <c r="L322" s="255" t="s">
        <v>296</v>
      </c>
      <c r="M322" s="155" t="s">
        <v>14707</v>
      </c>
    </row>
    <row r="323" spans="1:13" ht="67.5">
      <c r="A323" s="155" t="s">
        <v>807</v>
      </c>
      <c r="D323" s="155" t="s">
        <v>291</v>
      </c>
      <c r="E323" s="213" t="s">
        <v>14091</v>
      </c>
      <c r="F323" s="155" t="s">
        <v>14275</v>
      </c>
      <c r="G323" s="271" t="s">
        <v>300</v>
      </c>
      <c r="H323" s="155" t="s">
        <v>125</v>
      </c>
      <c r="I323" s="155" t="s">
        <v>253</v>
      </c>
      <c r="J323" s="155" t="s">
        <v>292</v>
      </c>
      <c r="K323" s="155" t="s">
        <v>14478</v>
      </c>
      <c r="L323" s="255" t="s">
        <v>293</v>
      </c>
      <c r="M323" s="155" t="s">
        <v>14708</v>
      </c>
    </row>
    <row r="324" spans="1:13" ht="27">
      <c r="A324" s="155" t="s">
        <v>807</v>
      </c>
      <c r="D324" s="155" t="s">
        <v>285</v>
      </c>
      <c r="E324" s="213" t="s">
        <v>13342</v>
      </c>
      <c r="F324" s="155" t="s">
        <v>304</v>
      </c>
      <c r="G324" s="271" t="s">
        <v>286</v>
      </c>
      <c r="H324" s="155" t="s">
        <v>126</v>
      </c>
      <c r="I324" s="155" t="s">
        <v>254</v>
      </c>
      <c r="J324" s="155" t="s">
        <v>1323</v>
      </c>
      <c r="K324" s="155" t="s">
        <v>120</v>
      </c>
      <c r="L324" s="255" t="s">
        <v>298</v>
      </c>
      <c r="M324" s="155" t="s">
        <v>14709</v>
      </c>
    </row>
    <row r="325" spans="1:13" ht="27">
      <c r="A325" s="155" t="s">
        <v>807</v>
      </c>
      <c r="D325" s="155" t="s">
        <v>287</v>
      </c>
      <c r="E325" s="213" t="s">
        <v>13343</v>
      </c>
      <c r="F325" s="155" t="s">
        <v>305</v>
      </c>
      <c r="G325" s="271" t="s">
        <v>288</v>
      </c>
      <c r="H325" s="155" t="s">
        <v>127</v>
      </c>
      <c r="I325" s="155" t="s">
        <v>255</v>
      </c>
      <c r="J325" s="155" t="s">
        <v>1324</v>
      </c>
      <c r="K325" s="155" t="s">
        <v>118</v>
      </c>
      <c r="L325" s="255" t="s">
        <v>289</v>
      </c>
      <c r="M325" s="155" t="s">
        <v>14710</v>
      </c>
    </row>
    <row r="326" spans="1:13" ht="67.5">
      <c r="A326" s="155" t="s">
        <v>807</v>
      </c>
      <c r="D326" s="155" t="s">
        <v>290</v>
      </c>
      <c r="E326" s="213" t="s">
        <v>13344</v>
      </c>
      <c r="F326" s="155" t="s">
        <v>14882</v>
      </c>
      <c r="G326" s="271"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outlineSymbols="0" zeroValues="0">
      <selection activeCell="D2" sqref="D2"/>
    </customSheetView>
  </customSheetViews>
  <phoneticPr fontId="85" type="noConversion"/>
  <pageMargins left="0.7" right="0.7" top="0.75" bottom="0.75" header="0.3" footer="0.3"/>
  <pageSetup paperSize="9"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工作表</vt:lpstr>
      </vt:variant>
      <vt:variant>
        <vt:i4>11</vt:i4>
      </vt:variant>
      <vt:variant>
        <vt:lpstr>具名範圍</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creator>RMI@responsiblebusiness.org</dc:creator>
  <cp:lastModifiedBy>Winson Lin</cp:lastModifiedBy>
  <cp:lastPrinted>2015-04-21T20:47:43Z</cp:lastPrinted>
  <dcterms:created xsi:type="dcterms:W3CDTF">2010-06-21T21:00:23Z</dcterms:created>
  <dcterms:modified xsi:type="dcterms:W3CDTF">2026-03-03T00:17:14Z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y fmtid="{D5CDD505-2E9C-101B-9397-08002B2CF9AE}" pid="5" name="Generator">
    <vt:lpwstr>NPOI</vt:lpwstr>
  </property>
  <property fmtid="{D5CDD505-2E9C-101B-9397-08002B2CF9AE}" pid="6" name="Generator Version">
    <vt:lpwstr>2.4.1</vt:lpwstr>
  </property>
</Properties>
</file>